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jakicic\Downloads\"/>
    </mc:Choice>
  </mc:AlternateContent>
  <xr:revisionPtr revIDLastSave="0" documentId="13_ncr:1_{9B47A247-686F-4628-AB5F-98ADEAB2A9D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externalReferences>
    <externalReference r:id="rId8"/>
  </externalReferences>
  <definedNames>
    <definedName name="_xlnm.Print_Area" localSheetId="1">' Račun prihoda i rashoda'!$B$1:$I$31</definedName>
    <definedName name="_xlnm.Print_Area" localSheetId="0">SAŽETAK!$B$1:$L$27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F7" i="5"/>
  <c r="H7" i="5"/>
  <c r="H8" i="5"/>
  <c r="H9" i="5"/>
  <c r="H10" i="5"/>
  <c r="H11" i="5"/>
  <c r="H12" i="5"/>
  <c r="H14" i="5"/>
  <c r="H15" i="5"/>
  <c r="H16" i="5"/>
  <c r="H17" i="5"/>
  <c r="H18" i="5"/>
  <c r="H19" i="5"/>
  <c r="H6" i="5"/>
  <c r="G14" i="5"/>
  <c r="G15" i="5"/>
  <c r="G13" i="5"/>
  <c r="G7" i="5"/>
  <c r="G8" i="5"/>
  <c r="G6" i="5"/>
  <c r="E14" i="5"/>
  <c r="E7" i="5"/>
  <c r="E13" i="5"/>
  <c r="H13" i="5" s="1"/>
  <c r="E6" i="5"/>
  <c r="D6" i="5"/>
  <c r="D7" i="5"/>
  <c r="D14" i="5"/>
  <c r="D13" i="5" s="1"/>
  <c r="I23" i="3"/>
  <c r="H23" i="3"/>
  <c r="H24" i="3"/>
  <c r="J10" i="3"/>
  <c r="H19" i="1" l="1"/>
  <c r="L25" i="1"/>
  <c r="K25" i="1"/>
  <c r="L24" i="1"/>
  <c r="K24" i="1"/>
  <c r="J22" i="1"/>
  <c r="I22" i="1"/>
  <c r="H22" i="1"/>
  <c r="G22" i="1"/>
  <c r="J21" i="1"/>
  <c r="J23" i="1" s="1"/>
  <c r="I21" i="1"/>
  <c r="I23" i="1" s="1"/>
  <c r="I26" i="1" s="1"/>
  <c r="H21" i="1"/>
  <c r="H23" i="1" s="1"/>
  <c r="H26" i="1" s="1"/>
  <c r="G21" i="1"/>
  <c r="G23" i="1" s="1"/>
  <c r="G26" i="1" s="1"/>
  <c r="J14" i="1"/>
  <c r="I14" i="1"/>
  <c r="H14" i="1"/>
  <c r="G14" i="1"/>
  <c r="J13" i="1"/>
  <c r="J15" i="1" s="1"/>
  <c r="I13" i="1"/>
  <c r="I15" i="1" s="1"/>
  <c r="H13" i="1"/>
  <c r="H15" i="1" s="1"/>
  <c r="G13" i="1"/>
  <c r="G15" i="1" s="1"/>
  <c r="J11" i="1"/>
  <c r="I11" i="1"/>
  <c r="H11" i="1"/>
  <c r="G11" i="1"/>
  <c r="J12" i="1"/>
  <c r="I10" i="1"/>
  <c r="I12" i="1" s="1"/>
  <c r="I16" i="1" s="1"/>
  <c r="H10" i="1"/>
  <c r="H12" i="1" s="1"/>
  <c r="H16" i="1" s="1"/>
  <c r="H27" i="1" s="1"/>
  <c r="G10" i="1"/>
  <c r="G12" i="1" s="1"/>
  <c r="G16" i="1" s="1"/>
  <c r="G27" i="1" s="1"/>
  <c r="L8" i="1"/>
  <c r="L19" i="1" s="1"/>
  <c r="K8" i="1"/>
  <c r="K19" i="1" s="1"/>
  <c r="J8" i="1"/>
  <c r="J19" i="1" s="1"/>
  <c r="I8" i="1"/>
  <c r="I19" i="1" s="1"/>
  <c r="G8" i="1"/>
  <c r="G19" i="1" s="1"/>
  <c r="K11" i="1" l="1"/>
  <c r="K14" i="1"/>
  <c r="L11" i="1"/>
  <c r="L14" i="1"/>
  <c r="L22" i="1"/>
  <c r="I27" i="1"/>
  <c r="J16" i="1"/>
  <c r="L12" i="1"/>
  <c r="K12" i="1"/>
  <c r="L15" i="1"/>
  <c r="K15" i="1"/>
  <c r="J26" i="1"/>
  <c r="L23" i="1"/>
  <c r="K23" i="1"/>
  <c r="K10" i="1"/>
  <c r="K13" i="1"/>
  <c r="K21" i="1"/>
  <c r="K22" i="1"/>
  <c r="L10" i="1"/>
  <c r="L13" i="1"/>
  <c r="L21" i="1"/>
  <c r="L23" i="3"/>
  <c r="J23" i="3"/>
  <c r="G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2" i="3"/>
  <c r="K63" i="3"/>
  <c r="K64" i="3"/>
  <c r="K65" i="3"/>
  <c r="K66" i="3"/>
  <c r="K67" i="3"/>
  <c r="K69" i="3"/>
  <c r="K71" i="3"/>
  <c r="K72" i="3"/>
  <c r="K73" i="3"/>
  <c r="K74" i="3"/>
  <c r="L25" i="3"/>
  <c r="L33" i="3"/>
  <c r="H11" i="3"/>
  <c r="H10" i="3" s="1"/>
  <c r="I11" i="3"/>
  <c r="I10" i="3" s="1"/>
  <c r="J11" i="3"/>
  <c r="G11" i="3"/>
  <c r="G10" i="3" s="1"/>
  <c r="L26" i="1" l="1"/>
  <c r="K26" i="1"/>
  <c r="J27" i="1"/>
  <c r="L16" i="1"/>
  <c r="K16" i="1"/>
  <c r="K23" i="3"/>
  <c r="K10" i="3"/>
  <c r="L24" i="3"/>
  <c r="L10" i="3"/>
  <c r="K11" i="3"/>
  <c r="L11" i="3"/>
</calcChain>
</file>

<file path=xl/sharedStrings.xml><?xml version="1.0" encoding="utf-8"?>
<sst xmlns="http://schemas.openxmlformats.org/spreadsheetml/2006/main" count="466" uniqueCount="187">
  <si>
    <t>PRIHODI UKUPNO</t>
  </si>
  <si>
    <t>RASHODI UKUPNO</t>
  </si>
  <si>
    <t>RAZLIKA - VIŠAK / MANJAK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</si>
  <si>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</si>
  <si>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</si>
  <si>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</si>
  <si>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</si>
  <si>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</si>
  <si>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04 Ekonomski poslovi</t>
  </si>
  <si>
    <t>Izdaci za financijsku imovinu i otplate zajmova</t>
  </si>
  <si>
    <t>II. POSEBNI DIO</t>
  </si>
  <si>
    <t>I. OPĆI DIO</t>
  </si>
  <si>
    <t>Materijalni rashodi</t>
  </si>
  <si>
    <t>Izdaci za otplatu glavnice primljenih kredita i zajmova</t>
  </si>
  <si>
    <t>PRIJENOS SREDSTAVA IZ PRETHODNE GODINE</t>
  </si>
  <si>
    <t>1 Opći prihodi i primici</t>
  </si>
  <si>
    <t>11 Opći prihodi i primici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</si>
  <si>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</si>
  <si>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</si>
  <si>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</si>
  <si>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</si>
  <si>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</si>
  <si>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</si>
  <si>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</si>
  <si>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</si>
  <si>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</si>
  <si>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</si>
  <si>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</si>
  <si>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</si>
  <si>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</si>
  <si>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</si>
  <si>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</si>
  <si>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</si>
  <si>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</si>
  <si>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</si>
  <si>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5=4/3*100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</si>
  <si>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</si>
  <si>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</si>
  <si>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</si>
  <si>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</si>
  <si>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</si>
  <si>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</si>
  <si>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</si>
  <si>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</si>
  <si>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</si>
  <si>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</si>
  <si>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</si>
  <si>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</si>
  <si>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</si>
  <si>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</si>
  <si>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</si>
  <si>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5 Pomoći</t>
  </si>
  <si>
    <t>51 Pomoći EU</t>
  </si>
  <si>
    <t>6 Prihodi poslovanja</t>
  </si>
  <si>
    <t>67 Prihodi iz proračuna</t>
  </si>
  <si>
    <t>671 Prihodi iz proračuna</t>
  </si>
  <si>
    <t>6711 Prihodi iz nadležnog proračuna za financiranje rashoda</t>
  </si>
  <si>
    <t>6712 Prihodi iz nadležnog proračuna za financiranje rashoda</t>
  </si>
  <si>
    <t>6714 Prihodi od nadležnog proračuna za financiranje izdataka</t>
  </si>
  <si>
    <t>UKUPNI RASHODI</t>
  </si>
  <si>
    <t>31</t>
  </si>
  <si>
    <t>3111</t>
  </si>
  <si>
    <t>3113</t>
  </si>
  <si>
    <t>Plaće za prekovremeni rad</t>
  </si>
  <si>
    <t>Ostali rashodi za zaposlene</t>
  </si>
  <si>
    <t>3121</t>
  </si>
  <si>
    <t>Doprinosi na plaće</t>
  </si>
  <si>
    <t>3132</t>
  </si>
  <si>
    <t>Doprinosi za obvezno zdravstveno osiguranje</t>
  </si>
  <si>
    <t>32</t>
  </si>
  <si>
    <t>3211</t>
  </si>
  <si>
    <t>3212</t>
  </si>
  <si>
    <t>Naknade za prijevoz, za rad na terenu i odvojeni život</t>
  </si>
  <si>
    <t>3213</t>
  </si>
  <si>
    <t>Stručno usavršavanje zaposlenika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</si>
  <si>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</si>
  <si>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</si>
  <si>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</si>
  <si>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</si>
  <si>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</si>
  <si>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</si>
  <si>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</si>
  <si>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</si>
  <si>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</si>
  <si>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</si>
  <si>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</si>
  <si>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</si>
  <si>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</si>
  <si>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</si>
  <si>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</si>
  <si>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</si>
  <si>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</si>
  <si>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</si>
  <si>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</si>
  <si>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</si>
  <si>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</si>
  <si>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</si>
  <si>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</si>
  <si>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</si>
  <si>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</si>
  <si>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</si>
  <si>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</si>
  <si>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</si>
  <si>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</si>
  <si>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</si>
  <si>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</si>
  <si>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</si>
  <si>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</si>
  <si>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</si>
  <si>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</si>
  <si>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</si>
  <si>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</si>
  <si>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</si>
  <si>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</si>
  <si>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</si>
  <si>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</si>
  <si>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34</t>
  </si>
  <si>
    <t>Financijski rashodi</t>
  </si>
  <si>
    <t>Kamate za primljene kredite i zajmove</t>
  </si>
  <si>
    <t>3423</t>
  </si>
  <si>
    <t>Kamate za primljene kredite i zajmove od kreditnih i ostalih financijskih institucija izvan javnog sektora</t>
  </si>
  <si>
    <t>Ostali financijski rashodi</t>
  </si>
  <si>
    <t>3431</t>
  </si>
  <si>
    <t>Bankarske usluge i usluge platnog prometa</t>
  </si>
  <si>
    <t>3433</t>
  </si>
  <si>
    <t>Zatezne kamate</t>
  </si>
  <si>
    <t>37</t>
  </si>
  <si>
    <t>Naknade građanima i kućanstvima na temelju osiguranja i druge naknade</t>
  </si>
  <si>
    <t>41</t>
  </si>
  <si>
    <t>42</t>
  </si>
  <si>
    <t>Rashodi za nabavu proizvedene dugotrajne imovine</t>
  </si>
  <si>
    <t>Postrojenja i oprema</t>
  </si>
  <si>
    <t>4221</t>
  </si>
  <si>
    <t>Uredska oprema i namještaj</t>
  </si>
  <si>
    <t>4222</t>
  </si>
  <si>
    <t>Komunikacijska oprema</t>
  </si>
  <si>
    <t>45</t>
  </si>
  <si>
    <t>Rashodi za dodatna ulaganja na nefinancijskoj imovini</t>
  </si>
  <si>
    <t>Otplata glavnice primljenih kredita i zajmova od kreditnih i ostalih financijskih institucija izvan javnog sektora</t>
  </si>
  <si>
    <t>Otplata glavnice primljenih zajmova od ostalih tuzemnih financijskih institucija izvan javnog sektora</t>
  </si>
  <si>
    <t>48031</t>
  </si>
  <si>
    <t>Agencija za istraživanje nesreća u zračnom, pomorskom i željezničkom prometu</t>
  </si>
  <si>
    <t>INDEKS
(4)/(3)</t>
  </si>
  <si>
    <t>PROMET, PROMETNA INFRASTRUKTURA I KOMUNIKACIJE</t>
  </si>
  <si>
    <t>ISTRAŽIVANJE NESREĆA U PROMETU</t>
  </si>
  <si>
    <t>ADMINISTRACIJA I UPRAVLJANJE</t>
  </si>
  <si>
    <t>Opći prihodi i primici</t>
  </si>
  <si>
    <t>Pomoći EU</t>
  </si>
  <si>
    <t>OBNOVA  VOZNOG PARKA</t>
  </si>
  <si>
    <t>INTERREG ITALIJA-HRVATSKA 2021.-2027.- PREKOGRANIČNE ICT STRATEGIJE ZA LOGISTIČKU INTEGRACIJU, OPTIMIZACIJU, ODRŽIVOST I SIGURNOST TERETA NA ŽELJEZNIČIM PRUGAMA I LUKAMA  (CROSSFREIGHT)</t>
  </si>
  <si>
    <t>Sredstva učešća za pomoći</t>
  </si>
  <si>
    <t>Ostale refundacije iz sredstava EU</t>
  </si>
  <si>
    <t>3117</t>
  </si>
  <si>
    <t>A870003</t>
  </si>
  <si>
    <t>11</t>
  </si>
  <si>
    <t>51</t>
  </si>
  <si>
    <t>K870001</t>
  </si>
  <si>
    <t>54</t>
  </si>
  <si>
    <t>5445</t>
  </si>
  <si>
    <t>T870004</t>
  </si>
  <si>
    <t>12</t>
  </si>
  <si>
    <t>559</t>
  </si>
  <si>
    <t>045 Promet</t>
  </si>
  <si>
    <t>12 Sredstva učešća za pomoći</t>
  </si>
  <si>
    <t>55 Refundacije iz pomoći EU</t>
  </si>
  <si>
    <t>63 Pomoći iz inozemstva(darovnice)i od subjekata unutar općeg proračuna</t>
  </si>
  <si>
    <t xml:space="preserve">OSTVARENJE/IZVRŠENJE 01.2024-06.2024
</t>
  </si>
  <si>
    <t>IZVORNI PLAN  2025.</t>
  </si>
  <si>
    <t>TEKUĆI PLAN 2025</t>
  </si>
  <si>
    <t xml:space="preserve">OSTVARENJE/IZVRŠENJE 01.2025-06.2025.
</t>
  </si>
  <si>
    <t>632 Pomoći od međunarodnih organizacija te institucija i tijela EU</t>
  </si>
  <si>
    <t>6323 'Tekuće pomoći od institucija i tijela EU</t>
  </si>
  <si>
    <t>'Troškovi sudskih postupaka</t>
  </si>
  <si>
    <t>Oprema za održavanje i zaštitu</t>
  </si>
  <si>
    <t>Uređaji, strojevi i oprema za ostale namjene</t>
  </si>
  <si>
    <t>IZVORNI PLAN
2025.</t>
  </si>
  <si>
    <t>TEKUĆI PLAN 
2025.</t>
  </si>
  <si>
    <t>OSTVARENJE/IZVRŠENJE 
01.2025. - 06.2025.</t>
  </si>
  <si>
    <t>3296</t>
  </si>
  <si>
    <t>3299</t>
  </si>
  <si>
    <t>4223</t>
  </si>
  <si>
    <t>4227</t>
  </si>
  <si>
    <t>Usluge telefona, interneta, pošte i prijevoza</t>
  </si>
  <si>
    <t>Usluge tekućeg i investicijskog  održavanja</t>
  </si>
  <si>
    <t>Troškovi sudskih postupaka</t>
  </si>
  <si>
    <t>IZVORNI PLAN 2025.</t>
  </si>
  <si>
    <t>IZVRŠENJE FINANCIJSKOG PLANA PRORAČUNSKOG KORISNIKA DRŽAVNOG PRORAČUNA
ZA PRVO POLUGODIŠTE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</si>
</sst>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"/>
      <family val="2"/>
    </font>
    <font>
      <b/>
      <sz val="14"/>
      <color rgb="FFFF000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b/>
      <sz val="10"/>
      <color indexed="8"/>
      <name val="Arial"/>
      <family val="2"/>
    </font>
    <font>
      <sz val="10"/>
      <name val="Times New Roman"/>
      <family val="1"/>
    </font>
    <font>
      <b/>
      <sz val="14"/>
      <color rgb="FFFF0000"/>
      <name val="Arial"/>
      <family val="2"/>
      <charset val="238"/>
    </font>
    <font>
      <sz val="14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</patternFill>
    </fill>
    <fill>
      <patternFill patternType="solid">
        <fgColor indexed="2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3" fillId="0" borderId="0"/>
    <xf numFmtId="0" fontId="17" fillId="0" borderId="0"/>
    <xf numFmtId="4" fontId="18" fillId="0" borderId="7" applyNumberFormat="0" applyProtection="0">
      <alignment horizontal="right" vertical="center"/>
    </xf>
    <xf numFmtId="0" fontId="20" fillId="0" borderId="7" applyNumberFormat="0" applyProtection="0">
      <alignment horizontal="left" vertical="center" wrapText="1" justifyLastLine="1"/>
    </xf>
    <xf numFmtId="0" fontId="20" fillId="0" borderId="7" applyNumberFormat="0" applyProtection="0">
      <alignment horizontal="left" vertical="center" wrapText="1"/>
    </xf>
    <xf numFmtId="0" fontId="20" fillId="0" borderId="7" applyNumberFormat="0" applyProtection="0">
      <alignment horizontal="left" vertical="center" wrapText="1"/>
    </xf>
    <xf numFmtId="0" fontId="21" fillId="0" borderId="7" applyNumberFormat="0" applyProtection="0">
      <alignment horizontal="left" vertical="center" wrapText="1"/>
    </xf>
    <xf numFmtId="4" fontId="22" fillId="4" borderId="7" applyNumberFormat="0" applyProtection="0">
      <alignment vertical="center"/>
    </xf>
    <xf numFmtId="0" fontId="8" fillId="5" borderId="7" applyNumberFormat="0" applyProtection="0">
      <alignment horizontal="left" vertical="center" indent="1"/>
    </xf>
    <xf numFmtId="0" fontId="6" fillId="6" borderId="7" applyNumberFormat="0" applyProtection="0">
      <alignment horizontal="left" vertical="center" indent="1"/>
    </xf>
    <xf numFmtId="0" fontId="23" fillId="5" borderId="7" applyNumberFormat="0" applyProtection="0">
      <alignment horizontal="center" vertical="center"/>
    </xf>
  </cellStyleXfs>
  <cellXfs count="17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0" fillId="0" borderId="3" xfId="0" applyBorder="1"/>
    <xf numFmtId="0" fontId="11" fillId="0" borderId="0" xfId="0" applyFont="1" applyAlignment="1">
      <alignment vertical="top" wrapText="1"/>
    </xf>
    <xf numFmtId="0" fontId="5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4" fillId="0" borderId="0" xfId="0" applyFont="1"/>
    <xf numFmtId="0" fontId="1" fillId="0" borderId="0" xfId="0" applyFont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4" fontId="8" fillId="0" borderId="3" xfId="2" applyNumberFormat="1" applyFont="1" applyBorder="1" applyAlignment="1">
      <alignment vertical="center" wrapText="1"/>
    </xf>
    <xf numFmtId="3" fontId="8" fillId="0" borderId="3" xfId="2" applyNumberFormat="1" applyFont="1" applyBorder="1" applyAlignment="1">
      <alignment vertical="center" wrapText="1"/>
    </xf>
    <xf numFmtId="4" fontId="8" fillId="0" borderId="3" xfId="2" applyNumberFormat="1" applyFont="1" applyBorder="1" applyAlignment="1">
      <alignment horizontal="right" vertical="center" wrapText="1"/>
    </xf>
    <xf numFmtId="4" fontId="8" fillId="3" borderId="3" xfId="2" applyNumberFormat="1" applyFont="1" applyFill="1" applyBorder="1" applyAlignment="1">
      <alignment vertical="center"/>
    </xf>
    <xf numFmtId="3" fontId="8" fillId="3" borderId="3" xfId="2" applyNumberFormat="1" applyFont="1" applyFill="1" applyBorder="1" applyAlignment="1">
      <alignment vertical="center"/>
    </xf>
    <xf numFmtId="4" fontId="5" fillId="3" borderId="3" xfId="2" applyNumberFormat="1" applyFont="1" applyFill="1" applyBorder="1" applyAlignment="1">
      <alignment horizontal="right"/>
    </xf>
    <xf numFmtId="4" fontId="5" fillId="0" borderId="3" xfId="2" applyNumberFormat="1" applyFont="1" applyBorder="1" applyAlignment="1">
      <alignment horizontal="right"/>
    </xf>
    <xf numFmtId="4" fontId="8" fillId="3" borderId="3" xfId="2" applyNumberFormat="1" applyFont="1" applyFill="1" applyBorder="1" applyAlignment="1">
      <alignment vertical="center" wrapText="1"/>
    </xf>
    <xf numFmtId="3" fontId="8" fillId="3" borderId="3" xfId="2" applyNumberFormat="1" applyFont="1" applyFill="1" applyBorder="1" applyAlignment="1">
      <alignment vertical="center" wrapText="1"/>
    </xf>
    <xf numFmtId="4" fontId="5" fillId="0" borderId="3" xfId="2" applyNumberFormat="1" applyFont="1" applyBorder="1" applyAlignment="1">
      <alignment horizontal="right" vertical="center"/>
    </xf>
    <xf numFmtId="4" fontId="5" fillId="3" borderId="3" xfId="2" applyNumberFormat="1" applyFont="1" applyFill="1" applyBorder="1" applyAlignment="1">
      <alignment horizontal="right" vertical="center" wrapText="1"/>
    </xf>
    <xf numFmtId="4" fontId="19" fillId="0" borderId="3" xfId="3" applyNumberFormat="1" applyFont="1" applyBorder="1">
      <alignment horizontal="right" vertical="center"/>
    </xf>
    <xf numFmtId="3" fontId="19" fillId="0" borderId="3" xfId="3" applyNumberFormat="1" applyFont="1" applyBorder="1">
      <alignment horizontal="right" vertical="center"/>
    </xf>
    <xf numFmtId="4" fontId="18" fillId="0" borderId="3" xfId="3" applyNumberFormat="1" applyBorder="1">
      <alignment horizontal="right" vertical="center"/>
    </xf>
    <xf numFmtId="3" fontId="18" fillId="0" borderId="3" xfId="3" applyNumberFormat="1" applyBorder="1">
      <alignment horizontal="right" vertical="center"/>
    </xf>
    <xf numFmtId="0" fontId="18" fillId="0" borderId="3" xfId="3" applyNumberFormat="1" applyBorder="1">
      <alignment horizontal="right" vertical="center"/>
    </xf>
    <xf numFmtId="0" fontId="8" fillId="0" borderId="0" xfId="4" quotePrefix="1" applyFont="1" applyBorder="1" applyAlignment="1">
      <alignment horizontal="left" vertical="center" wrapText="1" indent="2" justifyLastLine="1"/>
    </xf>
    <xf numFmtId="0" fontId="6" fillId="0" borderId="1" xfId="5" quotePrefix="1" applyFont="1" applyBorder="1" applyAlignment="1">
      <alignment horizontal="left" vertical="center" wrapText="1" indent="3"/>
    </xf>
    <xf numFmtId="0" fontId="6" fillId="0" borderId="1" xfId="6" quotePrefix="1" applyFont="1" applyBorder="1" applyAlignment="1">
      <alignment horizontal="left" vertical="center" wrapText="1" indent="4"/>
    </xf>
    <xf numFmtId="0" fontId="6" fillId="0" borderId="1" xfId="7" quotePrefix="1" applyFont="1" applyBorder="1" applyAlignment="1">
      <alignment horizontal="left" vertical="center" wrapText="1" indent="5"/>
    </xf>
    <xf numFmtId="0" fontId="20" fillId="0" borderId="0" xfId="7" quotePrefix="1" applyFont="1" applyBorder="1" applyAlignment="1">
      <alignment horizontal="left" vertical="center" wrapText="1" indent="5"/>
    </xf>
    <xf numFmtId="0" fontId="21" fillId="0" borderId="0" xfId="7" quotePrefix="1" applyBorder="1" applyAlignment="1">
      <alignment horizontal="left" vertical="center" wrapText="1" indent="6"/>
    </xf>
    <xf numFmtId="0" fontId="21" fillId="0" borderId="0" xfId="7" quotePrefix="1" applyBorder="1" applyAlignment="1">
      <alignment horizontal="left" vertical="center" wrapText="1" indent="7"/>
    </xf>
    <xf numFmtId="0" fontId="21" fillId="0" borderId="0" xfId="7" quotePrefix="1" applyBorder="1" applyAlignment="1">
      <alignment horizontal="left" vertical="center" wrapText="1" indent="8"/>
    </xf>
    <xf numFmtId="4" fontId="5" fillId="0" borderId="3" xfId="8" applyNumberFormat="1" applyFont="1" applyFill="1" applyBorder="1">
      <alignment vertical="center"/>
    </xf>
    <xf numFmtId="0" fontId="20" fillId="0" borderId="3" xfId="7" quotePrefix="1" applyFont="1" applyBorder="1">
      <alignment horizontal="left" vertical="center" wrapText="1"/>
    </xf>
    <xf numFmtId="0" fontId="21" fillId="0" borderId="3" xfId="7" quotePrefix="1" applyBorder="1">
      <alignment horizontal="left" vertical="center" wrapText="1"/>
    </xf>
    <xf numFmtId="0" fontId="11" fillId="0" borderId="3" xfId="0" applyFont="1" applyBorder="1" applyAlignment="1">
      <alignment vertical="top" wrapText="1"/>
    </xf>
    <xf numFmtId="3" fontId="8" fillId="0" borderId="3" xfId="0" applyNumberFormat="1" applyFont="1" applyBorder="1" applyAlignment="1">
      <alignment vertical="top" wrapText="1" justifyLastLine="1"/>
    </xf>
    <xf numFmtId="4" fontId="3" fillId="0" borderId="3" xfId="3" applyNumberFormat="1" applyFont="1" applyBorder="1">
      <alignment horizontal="right" vertical="center"/>
    </xf>
    <xf numFmtId="3" fontId="3" fillId="0" borderId="3" xfId="3" applyNumberFormat="1" applyFont="1" applyBorder="1">
      <alignment horizontal="right" vertical="center"/>
    </xf>
    <xf numFmtId="0" fontId="8" fillId="0" borderId="3" xfId="7" quotePrefix="1" applyFont="1" applyBorder="1">
      <alignment horizontal="left" vertical="center" wrapText="1"/>
    </xf>
    <xf numFmtId="4" fontId="5" fillId="0" borderId="3" xfId="3" applyNumberFormat="1" applyFont="1" applyBorder="1">
      <alignment horizontal="right" vertical="center"/>
    </xf>
    <xf numFmtId="3" fontId="5" fillId="0" borderId="3" xfId="3" applyNumberFormat="1" applyFont="1" applyBorder="1">
      <alignment horizontal="right" vertical="center"/>
    </xf>
    <xf numFmtId="0" fontId="6" fillId="0" borderId="3" xfId="7" quotePrefix="1" applyFont="1" applyBorder="1">
      <alignment horizontal="left" vertical="center" wrapText="1"/>
    </xf>
    <xf numFmtId="0" fontId="3" fillId="0" borderId="3" xfId="3" applyNumberFormat="1" applyFont="1" applyBorder="1">
      <alignment horizontal="right" vertical="center"/>
    </xf>
    <xf numFmtId="0" fontId="19" fillId="0" borderId="3" xfId="3" applyNumberFormat="1" applyFont="1" applyBorder="1">
      <alignment horizontal="right" vertical="center"/>
    </xf>
    <xf numFmtId="3" fontId="25" fillId="0" borderId="0" xfId="0" applyNumberFormat="1" applyFont="1"/>
    <xf numFmtId="4" fontId="25" fillId="0" borderId="0" xfId="0" applyNumberFormat="1" applyFont="1"/>
    <xf numFmtId="3" fontId="24" fillId="0" borderId="3" xfId="8" applyNumberFormat="1" applyFont="1" applyFill="1" applyBorder="1">
      <alignment vertical="center"/>
    </xf>
    <xf numFmtId="4" fontId="24" fillId="0" borderId="3" xfId="8" applyNumberFormat="1" applyFont="1" applyFill="1" applyBorder="1">
      <alignment vertical="center"/>
    </xf>
    <xf numFmtId="0" fontId="20" fillId="0" borderId="3" xfId="4" quotePrefix="1" applyBorder="1">
      <alignment horizontal="left" vertical="center" wrapText="1" justifyLastLine="1"/>
    </xf>
    <xf numFmtId="3" fontId="22" fillId="0" borderId="3" xfId="8" applyNumberFormat="1" applyFill="1" applyBorder="1">
      <alignment vertical="center"/>
    </xf>
    <xf numFmtId="4" fontId="22" fillId="0" borderId="3" xfId="8" applyNumberFormat="1" applyFill="1" applyBorder="1">
      <alignment vertical="center"/>
    </xf>
    <xf numFmtId="0" fontId="22" fillId="0" borderId="3" xfId="8" applyNumberFormat="1" applyFill="1" applyBorder="1">
      <alignment vertical="center"/>
    </xf>
    <xf numFmtId="0" fontId="20" fillId="0" borderId="0" xfId="5" quotePrefix="1" applyBorder="1" applyAlignment="1">
      <alignment horizontal="left" vertical="center" wrapText="1" indent="3"/>
    </xf>
    <xf numFmtId="0" fontId="20" fillId="0" borderId="0" xfId="6" quotePrefix="1" applyBorder="1" applyAlignment="1">
      <alignment horizontal="left" vertical="center" wrapText="1" indent="4"/>
    </xf>
    <xf numFmtId="0" fontId="20" fillId="0" borderId="3" xfId="5" quotePrefix="1" applyBorder="1" applyAlignment="1">
      <alignment horizontal="left" vertical="center" wrapText="1" indent="3"/>
    </xf>
    <xf numFmtId="0" fontId="20" fillId="0" borderId="3" xfId="6" quotePrefix="1" applyBorder="1" applyAlignment="1">
      <alignment horizontal="left" vertical="center" wrapText="1" indent="4"/>
    </xf>
    <xf numFmtId="0" fontId="20" fillId="0" borderId="3" xfId="7" quotePrefix="1" applyFont="1" applyBorder="1" applyAlignment="1">
      <alignment horizontal="left" vertical="center" wrapText="1" indent="5"/>
    </xf>
    <xf numFmtId="0" fontId="21" fillId="0" borderId="3" xfId="7" quotePrefix="1" applyBorder="1" applyAlignment="1">
      <alignment horizontal="left" vertical="center" wrapText="1" indent="6"/>
    </xf>
    <xf numFmtId="0" fontId="21" fillId="0" borderId="3" xfId="7" quotePrefix="1" applyBorder="1" applyAlignment="1">
      <alignment horizontal="left" vertical="center" wrapText="1" indent="7"/>
    </xf>
    <xf numFmtId="0" fontId="21" fillId="0" borderId="3" xfId="7" quotePrefix="1" applyBorder="1" applyAlignment="1">
      <alignment horizontal="left" vertical="center" wrapText="1" indent="8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20" fillId="0" borderId="16" xfId="5" quotePrefix="1" applyBorder="1" applyAlignment="1">
      <alignment horizontal="left" vertical="center" wrapText="1" indent="3"/>
    </xf>
    <xf numFmtId="0" fontId="20" fillId="0" borderId="16" xfId="6" quotePrefix="1" applyBorder="1" applyAlignment="1">
      <alignment horizontal="left" vertical="center" wrapText="1" indent="4"/>
    </xf>
    <xf numFmtId="0" fontId="20" fillId="0" borderId="16" xfId="7" quotePrefix="1" applyFont="1" applyBorder="1" applyAlignment="1">
      <alignment horizontal="left" vertical="center" wrapText="1" indent="5"/>
    </xf>
    <xf numFmtId="0" fontId="21" fillId="0" borderId="16" xfId="7" quotePrefix="1" applyBorder="1" applyAlignment="1">
      <alignment horizontal="left" vertical="center" wrapText="1" indent="6"/>
    </xf>
    <xf numFmtId="0" fontId="21" fillId="0" borderId="16" xfId="7" quotePrefix="1" applyBorder="1" applyAlignment="1">
      <alignment horizontal="left" vertical="center" wrapText="1" indent="7"/>
    </xf>
    <xf numFmtId="0" fontId="21" fillId="0" borderId="16" xfId="7" quotePrefix="1" applyBorder="1" applyAlignment="1">
      <alignment horizontal="left" vertical="center" wrapText="1" indent="8"/>
    </xf>
    <xf numFmtId="0" fontId="21" fillId="0" borderId="17" xfId="7" quotePrefix="1" applyBorder="1" applyAlignment="1">
      <alignment horizontal="left" vertical="center" wrapText="1" indent="7"/>
    </xf>
    <xf numFmtId="0" fontId="21" fillId="0" borderId="18" xfId="7" quotePrefix="1" applyBorder="1" applyAlignment="1">
      <alignment horizontal="left" vertical="center" wrapText="1" indent="7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4" fontId="0" fillId="0" borderId="0" xfId="0" applyNumberFormat="1"/>
    <xf numFmtId="4" fontId="11" fillId="0" borderId="0" xfId="0" applyNumberFormat="1" applyFont="1" applyAlignment="1">
      <alignment vertical="top" wrapText="1"/>
    </xf>
    <xf numFmtId="3" fontId="11" fillId="0" borderId="0" xfId="0" applyNumberFormat="1" applyFont="1" applyAlignment="1">
      <alignment vertical="top" wrapText="1"/>
    </xf>
    <xf numFmtId="3" fontId="0" fillId="0" borderId="0" xfId="0" applyNumberFormat="1"/>
    <xf numFmtId="0" fontId="21" fillId="0" borderId="19" xfId="7" quotePrefix="1" applyBorder="1" applyAlignment="1">
      <alignment horizontal="left" vertical="center" wrapText="1" indent="6"/>
    </xf>
    <xf numFmtId="0" fontId="21" fillId="0" borderId="19" xfId="7" quotePrefix="1" applyBorder="1">
      <alignment horizontal="left" vertical="center" wrapText="1"/>
    </xf>
    <xf numFmtId="0" fontId="6" fillId="0" borderId="3" xfId="4" quotePrefix="1" applyFont="1" applyBorder="1" applyAlignment="1">
      <alignment horizontal="left" vertical="center" wrapText="1" indent="2" justifyLastLine="1"/>
    </xf>
    <xf numFmtId="0" fontId="6" fillId="0" borderId="1" xfId="4" quotePrefix="1" applyFont="1" applyBorder="1" applyAlignment="1">
      <alignment horizontal="left" vertical="center" wrapText="1" indent="2" justifyLastLine="1"/>
    </xf>
    <xf numFmtId="0" fontId="21" fillId="0" borderId="3" xfId="7" quotePrefix="1" applyBorder="1" applyAlignment="1">
      <alignment horizontal="left" vertical="center" wrapText="1" indent="5"/>
    </xf>
    <xf numFmtId="0" fontId="6" fillId="2" borderId="1" xfId="0" quotePrefix="1" applyFont="1" applyFill="1" applyBorder="1" applyAlignment="1">
      <alignment horizontal="left" vertical="center" wrapText="1"/>
    </xf>
    <xf numFmtId="4" fontId="18" fillId="0" borderId="0" xfId="3" applyNumberFormat="1" applyBorder="1">
      <alignment horizontal="right" vertical="center"/>
    </xf>
    <xf numFmtId="4" fontId="3" fillId="0" borderId="3" xfId="8" applyNumberFormat="1" applyFont="1" applyFill="1" applyBorder="1">
      <alignment vertical="center"/>
    </xf>
    <xf numFmtId="0" fontId="21" fillId="0" borderId="0" xfId="7" quotePrefix="1" applyBorder="1">
      <alignment horizontal="left" vertical="center" wrapText="1"/>
    </xf>
    <xf numFmtId="0" fontId="20" fillId="0" borderId="1" xfId="5" quotePrefix="1" applyBorder="1">
      <alignment horizontal="left" vertical="center" wrapText="1"/>
    </xf>
    <xf numFmtId="0" fontId="20" fillId="0" borderId="1" xfId="6" quotePrefix="1" applyBorder="1">
      <alignment horizontal="left" vertical="center" wrapText="1"/>
    </xf>
    <xf numFmtId="0" fontId="20" fillId="0" borderId="1" xfId="7" quotePrefix="1" applyFont="1" applyBorder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" fontId="2" fillId="0" borderId="0" xfId="2" applyNumberFormat="1" applyFont="1" applyAlignment="1">
      <alignment horizontal="center" vertical="center" wrapText="1"/>
    </xf>
    <xf numFmtId="3" fontId="2" fillId="0" borderId="0" xfId="2" applyNumberFormat="1" applyFont="1" applyAlignment="1">
      <alignment horizontal="center" vertical="center" wrapText="1"/>
    </xf>
    <xf numFmtId="4" fontId="4" fillId="0" borderId="0" xfId="2" applyNumberFormat="1" applyFont="1" applyAlignment="1">
      <alignment horizontal="center" vertical="center" wrapText="1"/>
    </xf>
    <xf numFmtId="3" fontId="4" fillId="0" borderId="0" xfId="2" applyNumberFormat="1" applyFont="1" applyAlignment="1">
      <alignment horizontal="center" vertical="center" wrapText="1"/>
    </xf>
    <xf numFmtId="4" fontId="26" fillId="0" borderId="5" xfId="2" applyNumberFormat="1" applyFont="1" applyBorder="1" applyAlignment="1">
      <alignment horizontal="center" vertical="center" wrapText="1"/>
    </xf>
    <xf numFmtId="3" fontId="1" fillId="0" borderId="5" xfId="2" applyNumberFormat="1" applyFont="1" applyBorder="1" applyAlignment="1">
      <alignment horizontal="center" vertical="center"/>
    </xf>
    <xf numFmtId="4" fontId="2" fillId="0" borderId="5" xfId="2" applyNumberFormat="1" applyFont="1" applyBorder="1" applyAlignment="1">
      <alignment horizontal="center" vertical="center" wrapText="1"/>
    </xf>
    <xf numFmtId="4" fontId="10" fillId="0" borderId="5" xfId="2" applyNumberFormat="1" applyFont="1" applyBorder="1" applyAlignment="1">
      <alignment horizontal="right" vertical="center"/>
    </xf>
    <xf numFmtId="4" fontId="5" fillId="0" borderId="3" xfId="2" quotePrefix="1" applyNumberFormat="1" applyFont="1" applyBorder="1" applyAlignment="1">
      <alignment horizontal="center" vertical="center" wrapText="1"/>
    </xf>
    <xf numFmtId="3" fontId="12" fillId="2" borderId="3" xfId="2" applyNumberFormat="1" applyFont="1" applyFill="1" applyBorder="1" applyAlignment="1">
      <alignment horizontal="center" vertical="center" wrapText="1"/>
    </xf>
    <xf numFmtId="4" fontId="12" fillId="2" borderId="3" xfId="2" applyNumberFormat="1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vertical="center"/>
    </xf>
    <xf numFmtId="0" fontId="8" fillId="3" borderId="1" xfId="2" applyFont="1" applyFill="1" applyBorder="1" applyAlignment="1">
      <alignment horizontal="left" vertical="center"/>
    </xf>
    <xf numFmtId="0" fontId="27" fillId="0" borderId="0" xfId="2" applyFont="1" applyAlignment="1">
      <alignment horizontal="center" vertical="center" wrapText="1"/>
    </xf>
    <xf numFmtId="4" fontId="27" fillId="0" borderId="0" xfId="2" applyNumberFormat="1" applyFont="1" applyAlignment="1">
      <alignment horizontal="center" vertical="center" wrapText="1"/>
    </xf>
    <xf numFmtId="3" fontId="27" fillId="0" borderId="0" xfId="2" applyNumberFormat="1" applyFont="1" applyAlignment="1">
      <alignment horizontal="center" vertical="center" wrapText="1"/>
    </xf>
    <xf numFmtId="4" fontId="3" fillId="0" borderId="0" xfId="2" applyNumberFormat="1" applyFont="1"/>
    <xf numFmtId="0" fontId="9" fillId="0" borderId="0" xfId="2" applyFont="1" applyAlignment="1">
      <alignment horizontal="center" vertical="center" wrapText="1"/>
    </xf>
    <xf numFmtId="4" fontId="9" fillId="0" borderId="0" xfId="2" applyNumberFormat="1" applyFont="1" applyAlignment="1">
      <alignment horizontal="center" vertical="center" wrapText="1"/>
    </xf>
    <xf numFmtId="3" fontId="9" fillId="0" borderId="0" xfId="2" applyNumberFormat="1" applyFont="1" applyAlignment="1">
      <alignment horizontal="center" vertical="center" wrapText="1"/>
    </xf>
    <xf numFmtId="3" fontId="5" fillId="0" borderId="3" xfId="2" quotePrefix="1" applyNumberFormat="1" applyFont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3" fontId="12" fillId="3" borderId="3" xfId="0" applyNumberFormat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0" fontId="6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top" wrapText="1"/>
    </xf>
    <xf numFmtId="0" fontId="4" fillId="0" borderId="0" xfId="2" applyFont="1" applyAlignment="1">
      <alignment horizontal="center" vertical="center" wrapText="1"/>
    </xf>
    <xf numFmtId="0" fontId="5" fillId="0" borderId="3" xfId="2" quotePrefix="1" applyFont="1" applyBorder="1" applyAlignment="1">
      <alignment horizontal="center" vertical="center" wrapText="1"/>
    </xf>
    <xf numFmtId="0" fontId="12" fillId="0" borderId="3" xfId="2" quotePrefix="1" applyFont="1" applyBorder="1" applyAlignment="1">
      <alignment horizontal="center" wrapText="1"/>
    </xf>
    <xf numFmtId="0" fontId="12" fillId="0" borderId="1" xfId="2" quotePrefix="1" applyFont="1" applyBorder="1" applyAlignment="1">
      <alignment horizontal="center" wrapText="1"/>
    </xf>
    <xf numFmtId="0" fontId="8" fillId="0" borderId="0" xfId="2" applyFont="1" applyAlignment="1">
      <alignment horizontal="left" vertical="center" wrapText="1"/>
    </xf>
    <xf numFmtId="0" fontId="1" fillId="0" borderId="0" xfId="2" applyFont="1" applyAlignment="1">
      <alignment horizontal="left" vertical="top" wrapText="1"/>
    </xf>
    <xf numFmtId="0" fontId="8" fillId="0" borderId="2" xfId="2" applyFont="1" applyBorder="1" applyAlignment="1">
      <alignment vertical="center" wrapText="1"/>
    </xf>
    <xf numFmtId="0" fontId="8" fillId="0" borderId="2" xfId="2" applyFont="1" applyBorder="1" applyAlignment="1">
      <alignment vertical="center"/>
    </xf>
    <xf numFmtId="0" fontId="8" fillId="0" borderId="1" xfId="2" quotePrefix="1" applyFont="1" applyBorder="1" applyAlignment="1">
      <alignment horizontal="left" vertical="center"/>
    </xf>
    <xf numFmtId="0" fontId="5" fillId="3" borderId="3" xfId="2" quotePrefix="1" applyFont="1" applyFill="1" applyBorder="1" applyAlignment="1">
      <alignment horizontal="left"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2" xfId="2" applyFont="1" applyFill="1" applyBorder="1" applyAlignment="1">
      <alignment vertical="center" wrapText="1"/>
    </xf>
    <xf numFmtId="0" fontId="8" fillId="0" borderId="1" xfId="2" quotePrefix="1" applyFont="1" applyBorder="1" applyAlignment="1">
      <alignment horizontal="left" vertical="center" wrapText="1"/>
    </xf>
    <xf numFmtId="0" fontId="5" fillId="3" borderId="1" xfId="2" quotePrefix="1" applyFont="1" applyFill="1" applyBorder="1" applyAlignment="1">
      <alignment horizontal="left" wrapText="1"/>
    </xf>
    <xf numFmtId="0" fontId="5" fillId="3" borderId="2" xfId="2" quotePrefix="1" applyFont="1" applyFill="1" applyBorder="1" applyAlignment="1">
      <alignment horizontal="left" wrapText="1"/>
    </xf>
    <xf numFmtId="0" fontId="5" fillId="3" borderId="4" xfId="2" quotePrefix="1" applyFont="1" applyFill="1" applyBorder="1" applyAlignment="1">
      <alignment horizontal="left" wrapText="1"/>
    </xf>
    <xf numFmtId="0" fontId="12" fillId="0" borderId="1" xfId="2" quotePrefix="1" applyFont="1" applyBorder="1" applyAlignment="1">
      <alignment horizontal="center" vertical="center" wrapText="1"/>
    </xf>
    <xf numFmtId="0" fontId="12" fillId="0" borderId="2" xfId="2" quotePrefix="1" applyFont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2" xfId="2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3" fillId="2" borderId="0" xfId="0" applyFont="1" applyFill="1" applyAlignment="1">
      <alignment horizont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</cellXfs>
  <cellStyles count="12">
    <cellStyle name="Normalno" xfId="0" builtinId="0"/>
    <cellStyle name="Normalno 3" xfId="2" xr:uid="{A8E91EBD-E72A-4F08-8DD9-F898B28803C7}"/>
    <cellStyle name="Obično_List4" xfId="1" xr:uid="{00000000-0005-0000-0000-000001000000}"/>
    <cellStyle name="SAPBEXaggData" xfId="8" xr:uid="{023D8EAC-7005-4EE2-B26B-2969B00B685F}"/>
    <cellStyle name="SAPBEXchaText" xfId="9" xr:uid="{ADD7BCDC-9FF0-4933-805A-3C88A3078621}"/>
    <cellStyle name="SAPBEXformats" xfId="11" xr:uid="{225EECEC-0EA9-42E7-B2EE-E9C78ED2CDA7}"/>
    <cellStyle name="SAPBEXHLevel0" xfId="4" xr:uid="{01AAA805-2E2B-478E-98D1-C9DBF8E75CCA}"/>
    <cellStyle name="SAPBEXHLevel0X" xfId="10" xr:uid="{FCA39E24-4E37-4B32-86AB-02C19B31534E}"/>
    <cellStyle name="SAPBEXHLevel1" xfId="5" xr:uid="{35E90F01-DAE2-4E75-AC05-A85252CB6183}"/>
    <cellStyle name="SAPBEXHLevel2" xfId="6" xr:uid="{2F4C4D62-68E2-40CC-AB34-B966CBC06674}"/>
    <cellStyle name="SAPBEXHLevel3" xfId="7" xr:uid="{C3EA8523-ED18-4D07-9F39-73B4E0601189}"/>
    <cellStyle name="SAPBEXstdData" xfId="3" xr:uid="{1A99CB44-2D6C-47CE-9D48-B6A63640FC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FP0001PR%20Sa&#382;etak.xls" TargetMode="External"/><Relationship Id="rId1" Type="http://schemas.openxmlformats.org/officeDocument/2006/relationships/externalLinkPath" Target="file:///E:\FP0001PR%20Sa&#382;eta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Sažetak"/>
      <sheetName val="FP0002PRPV2"/>
      <sheetName val="FP0002PRR"/>
      <sheetName val="FP0002PRB"/>
      <sheetName val="FP0005PRV2"/>
    </sheetNames>
    <sheetDataSet>
      <sheetData sheetId="0"/>
      <sheetData sheetId="1"/>
      <sheetData sheetId="2">
        <row r="5">
          <cell r="B5" t="str">
            <v>6</v>
          </cell>
          <cell r="C5" t="str">
            <v>Prihodi poslovanja</v>
          </cell>
          <cell r="E5">
            <v>1327</v>
          </cell>
          <cell r="F5">
            <v>1327</v>
          </cell>
          <cell r="G5">
            <v>888.73</v>
          </cell>
          <cell r="I5">
            <v>66.972871137905003</v>
          </cell>
        </row>
      </sheetData>
      <sheetData sheetId="3">
        <row r="1">
          <cell r="C1" t="str">
            <v xml:space="preserve">
Ostvarenje/Izvršenje 
01.2024. - 06.2024.</v>
          </cell>
          <cell r="E1" t="str">
            <v xml:space="preserve">
Tekući plan 
2025.</v>
          </cell>
          <cell r="F1" t="str">
            <v xml:space="preserve">
Ostvarenje/Izvršenje 
01.2025. - 06.2025.</v>
          </cell>
          <cell r="G1" t="str">
            <v xml:space="preserve">
Indeks
(5)/(2)</v>
          </cell>
          <cell r="H1" t="str">
            <v xml:space="preserve">
Indeks
(5)/(4)</v>
          </cell>
        </row>
        <row r="3">
          <cell r="A3" t="str">
            <v>3</v>
          </cell>
          <cell r="B3" t="str">
            <v>Rashodi poslovanja</v>
          </cell>
          <cell r="C3">
            <v>311101.28999999998</v>
          </cell>
          <cell r="D3">
            <v>927687</v>
          </cell>
          <cell r="E3">
            <v>927687</v>
          </cell>
          <cell r="F3">
            <v>456359.53</v>
          </cell>
        </row>
        <row r="4">
          <cell r="A4" t="str">
            <v>4</v>
          </cell>
          <cell r="B4" t="str">
            <v>Rashodi za nabavu nefinancijske imovine</v>
          </cell>
          <cell r="C4">
            <v>4161.87</v>
          </cell>
          <cell r="D4">
            <v>35186</v>
          </cell>
          <cell r="E4">
            <v>35186</v>
          </cell>
          <cell r="F4">
            <v>7275.49</v>
          </cell>
        </row>
      </sheetData>
      <sheetData sheetId="4">
        <row r="3">
          <cell r="B3">
            <v>315649.86</v>
          </cell>
          <cell r="C3">
            <v>966498</v>
          </cell>
          <cell r="D3">
            <v>966498</v>
          </cell>
        </row>
      </sheetData>
      <sheetData sheetId="5">
        <row r="3">
          <cell r="A3" t="str">
            <v>IZDACI</v>
          </cell>
          <cell r="B3" t="str">
            <v/>
          </cell>
          <cell r="C3">
            <v>386.7</v>
          </cell>
          <cell r="D3">
            <v>4952</v>
          </cell>
          <cell r="E3">
            <v>4952</v>
          </cell>
          <cell r="F3">
            <v>2437.0100000000002</v>
          </cell>
        </row>
        <row r="4">
          <cell r="A4" t="str">
            <v>IZDACI</v>
          </cell>
          <cell r="B4" t="str">
            <v/>
          </cell>
          <cell r="C4">
            <v>386.7</v>
          </cell>
          <cell r="D4">
            <v>4952</v>
          </cell>
          <cell r="E4">
            <v>4952</v>
          </cell>
          <cell r="F4">
            <v>2437.0100000000002</v>
          </cell>
        </row>
        <row r="5">
          <cell r="A5" t="str">
            <v>5</v>
          </cell>
          <cell r="B5" t="str">
            <v>Izdaci za financijsku imovinu i otplate zajmova</v>
          </cell>
          <cell r="C5">
            <v>386.7</v>
          </cell>
          <cell r="D5">
            <v>4952</v>
          </cell>
          <cell r="E5">
            <v>4952</v>
          </cell>
          <cell r="F5">
            <v>2437.0100000000002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B1:L35"/>
  <sheetViews>
    <sheetView tabSelected="1" zoomScale="80" zoomScaleNormal="80" workbookViewId="0">
      <selection activeCell="B3" sqref="B3:L3"/>
    </sheetView>
  </sheetViews>
  <sheetFormatPr defaultRowHeight="14.4" x14ac:dyDescent="0.3"/>
  <cols>
    <col min="6" max="6" width="17.44140625" customWidth="1"/>
    <col min="7" max="7" width="25.109375" style="92" customWidth="1"/>
    <col min="8" max="9" width="25.109375" style="95" customWidth="1"/>
    <col min="10" max="10" width="25.109375" style="92" customWidth="1"/>
    <col min="11" max="12" width="12.33203125" style="92" customWidth="1"/>
    <col min="262" max="262" width="17.44140625" customWidth="1"/>
    <col min="263" max="266" width="25.109375" customWidth="1"/>
    <col min="267" max="268" width="12.33203125" customWidth="1"/>
    <col min="518" max="518" width="17.44140625" customWidth="1"/>
    <col min="519" max="522" width="25.109375" customWidth="1"/>
    <col min="523" max="524" width="12.33203125" customWidth="1"/>
    <col min="774" max="774" width="17.44140625" customWidth="1"/>
    <col min="775" max="778" width="25.109375" customWidth="1"/>
    <col min="779" max="780" width="12.33203125" customWidth="1"/>
    <col min="1030" max="1030" width="17.44140625" customWidth="1"/>
    <col min="1031" max="1034" width="25.109375" customWidth="1"/>
    <col min="1035" max="1036" width="12.33203125" customWidth="1"/>
    <col min="1286" max="1286" width="17.44140625" customWidth="1"/>
    <col min="1287" max="1290" width="25.109375" customWidth="1"/>
    <col min="1291" max="1292" width="12.33203125" customWidth="1"/>
    <col min="1542" max="1542" width="17.44140625" customWidth="1"/>
    <col min="1543" max="1546" width="25.109375" customWidth="1"/>
    <col min="1547" max="1548" width="12.33203125" customWidth="1"/>
    <col min="1798" max="1798" width="17.44140625" customWidth="1"/>
    <col min="1799" max="1802" width="25.109375" customWidth="1"/>
    <col min="1803" max="1804" width="12.33203125" customWidth="1"/>
    <col min="2054" max="2054" width="17.44140625" customWidth="1"/>
    <col min="2055" max="2058" width="25.109375" customWidth="1"/>
    <col min="2059" max="2060" width="12.33203125" customWidth="1"/>
    <col min="2310" max="2310" width="17.44140625" customWidth="1"/>
    <col min="2311" max="2314" width="25.109375" customWidth="1"/>
    <col min="2315" max="2316" width="12.33203125" customWidth="1"/>
    <col min="2566" max="2566" width="17.44140625" customWidth="1"/>
    <col min="2567" max="2570" width="25.109375" customWidth="1"/>
    <col min="2571" max="2572" width="12.33203125" customWidth="1"/>
    <col min="2822" max="2822" width="17.44140625" customWidth="1"/>
    <col min="2823" max="2826" width="25.109375" customWidth="1"/>
    <col min="2827" max="2828" width="12.33203125" customWidth="1"/>
    <col min="3078" max="3078" width="17.44140625" customWidth="1"/>
    <col min="3079" max="3082" width="25.109375" customWidth="1"/>
    <col min="3083" max="3084" width="12.33203125" customWidth="1"/>
    <col min="3334" max="3334" width="17.44140625" customWidth="1"/>
    <col min="3335" max="3338" width="25.109375" customWidth="1"/>
    <col min="3339" max="3340" width="12.33203125" customWidth="1"/>
    <col min="3590" max="3590" width="17.44140625" customWidth="1"/>
    <col min="3591" max="3594" width="25.109375" customWidth="1"/>
    <col min="3595" max="3596" width="12.33203125" customWidth="1"/>
    <col min="3846" max="3846" width="17.44140625" customWidth="1"/>
    <col min="3847" max="3850" width="25.109375" customWidth="1"/>
    <col min="3851" max="3852" width="12.33203125" customWidth="1"/>
    <col min="4102" max="4102" width="17.44140625" customWidth="1"/>
    <col min="4103" max="4106" width="25.109375" customWidth="1"/>
    <col min="4107" max="4108" width="12.33203125" customWidth="1"/>
    <col min="4358" max="4358" width="17.44140625" customWidth="1"/>
    <col min="4359" max="4362" width="25.109375" customWidth="1"/>
    <col min="4363" max="4364" width="12.33203125" customWidth="1"/>
    <col min="4614" max="4614" width="17.44140625" customWidth="1"/>
    <col min="4615" max="4618" width="25.109375" customWidth="1"/>
    <col min="4619" max="4620" width="12.33203125" customWidth="1"/>
    <col min="4870" max="4870" width="17.44140625" customWidth="1"/>
    <col min="4871" max="4874" width="25.109375" customWidth="1"/>
    <col min="4875" max="4876" width="12.33203125" customWidth="1"/>
    <col min="5126" max="5126" width="17.44140625" customWidth="1"/>
    <col min="5127" max="5130" width="25.109375" customWidth="1"/>
    <col min="5131" max="5132" width="12.33203125" customWidth="1"/>
    <col min="5382" max="5382" width="17.44140625" customWidth="1"/>
    <col min="5383" max="5386" width="25.109375" customWidth="1"/>
    <col min="5387" max="5388" width="12.33203125" customWidth="1"/>
    <col min="5638" max="5638" width="17.44140625" customWidth="1"/>
    <col min="5639" max="5642" width="25.109375" customWidth="1"/>
    <col min="5643" max="5644" width="12.33203125" customWidth="1"/>
    <col min="5894" max="5894" width="17.44140625" customWidth="1"/>
    <col min="5895" max="5898" width="25.109375" customWidth="1"/>
    <col min="5899" max="5900" width="12.33203125" customWidth="1"/>
    <col min="6150" max="6150" width="17.44140625" customWidth="1"/>
    <col min="6151" max="6154" width="25.109375" customWidth="1"/>
    <col min="6155" max="6156" width="12.33203125" customWidth="1"/>
    <col min="6406" max="6406" width="17.44140625" customWidth="1"/>
    <col min="6407" max="6410" width="25.109375" customWidth="1"/>
    <col min="6411" max="6412" width="12.33203125" customWidth="1"/>
    <col min="6662" max="6662" width="17.44140625" customWidth="1"/>
    <col min="6663" max="6666" width="25.109375" customWidth="1"/>
    <col min="6667" max="6668" width="12.33203125" customWidth="1"/>
    <col min="6918" max="6918" width="17.44140625" customWidth="1"/>
    <col min="6919" max="6922" width="25.109375" customWidth="1"/>
    <col min="6923" max="6924" width="12.33203125" customWidth="1"/>
    <col min="7174" max="7174" width="17.44140625" customWidth="1"/>
    <col min="7175" max="7178" width="25.109375" customWidth="1"/>
    <col min="7179" max="7180" width="12.33203125" customWidth="1"/>
    <col min="7430" max="7430" width="17.44140625" customWidth="1"/>
    <col min="7431" max="7434" width="25.109375" customWidth="1"/>
    <col min="7435" max="7436" width="12.33203125" customWidth="1"/>
    <col min="7686" max="7686" width="17.44140625" customWidth="1"/>
    <col min="7687" max="7690" width="25.109375" customWidth="1"/>
    <col min="7691" max="7692" width="12.33203125" customWidth="1"/>
    <col min="7942" max="7942" width="17.44140625" customWidth="1"/>
    <col min="7943" max="7946" width="25.109375" customWidth="1"/>
    <col min="7947" max="7948" width="12.33203125" customWidth="1"/>
    <col min="8198" max="8198" width="17.44140625" customWidth="1"/>
    <col min="8199" max="8202" width="25.109375" customWidth="1"/>
    <col min="8203" max="8204" width="12.33203125" customWidth="1"/>
    <col min="8454" max="8454" width="17.44140625" customWidth="1"/>
    <col min="8455" max="8458" width="25.109375" customWidth="1"/>
    <col min="8459" max="8460" width="12.33203125" customWidth="1"/>
    <col min="8710" max="8710" width="17.44140625" customWidth="1"/>
    <col min="8711" max="8714" width="25.109375" customWidth="1"/>
    <col min="8715" max="8716" width="12.33203125" customWidth="1"/>
    <col min="8966" max="8966" width="17.44140625" customWidth="1"/>
    <col min="8967" max="8970" width="25.109375" customWidth="1"/>
    <col min="8971" max="8972" width="12.33203125" customWidth="1"/>
    <col min="9222" max="9222" width="17.44140625" customWidth="1"/>
    <col min="9223" max="9226" width="25.109375" customWidth="1"/>
    <col min="9227" max="9228" width="12.33203125" customWidth="1"/>
    <col min="9478" max="9478" width="17.44140625" customWidth="1"/>
    <col min="9479" max="9482" width="25.109375" customWidth="1"/>
    <col min="9483" max="9484" width="12.33203125" customWidth="1"/>
    <col min="9734" max="9734" width="17.44140625" customWidth="1"/>
    <col min="9735" max="9738" width="25.109375" customWidth="1"/>
    <col min="9739" max="9740" width="12.33203125" customWidth="1"/>
    <col min="9990" max="9990" width="17.44140625" customWidth="1"/>
    <col min="9991" max="9994" width="25.109375" customWidth="1"/>
    <col min="9995" max="9996" width="12.33203125" customWidth="1"/>
    <col min="10246" max="10246" width="17.44140625" customWidth="1"/>
    <col min="10247" max="10250" width="25.109375" customWidth="1"/>
    <col min="10251" max="10252" width="12.33203125" customWidth="1"/>
    <col min="10502" max="10502" width="17.44140625" customWidth="1"/>
    <col min="10503" max="10506" width="25.109375" customWidth="1"/>
    <col min="10507" max="10508" width="12.33203125" customWidth="1"/>
    <col min="10758" max="10758" width="17.44140625" customWidth="1"/>
    <col min="10759" max="10762" width="25.109375" customWidth="1"/>
    <col min="10763" max="10764" width="12.33203125" customWidth="1"/>
    <col min="11014" max="11014" width="17.44140625" customWidth="1"/>
    <col min="11015" max="11018" width="25.109375" customWidth="1"/>
    <col min="11019" max="11020" width="12.33203125" customWidth="1"/>
    <col min="11270" max="11270" width="17.44140625" customWidth="1"/>
    <col min="11271" max="11274" width="25.109375" customWidth="1"/>
    <col min="11275" max="11276" width="12.33203125" customWidth="1"/>
    <col min="11526" max="11526" width="17.44140625" customWidth="1"/>
    <col min="11527" max="11530" width="25.109375" customWidth="1"/>
    <col min="11531" max="11532" width="12.33203125" customWidth="1"/>
    <col min="11782" max="11782" width="17.44140625" customWidth="1"/>
    <col min="11783" max="11786" width="25.109375" customWidth="1"/>
    <col min="11787" max="11788" width="12.33203125" customWidth="1"/>
    <col min="12038" max="12038" width="17.44140625" customWidth="1"/>
    <col min="12039" max="12042" width="25.109375" customWidth="1"/>
    <col min="12043" max="12044" width="12.33203125" customWidth="1"/>
    <col min="12294" max="12294" width="17.44140625" customWidth="1"/>
    <col min="12295" max="12298" width="25.109375" customWidth="1"/>
    <col min="12299" max="12300" width="12.33203125" customWidth="1"/>
    <col min="12550" max="12550" width="17.44140625" customWidth="1"/>
    <col min="12551" max="12554" width="25.109375" customWidth="1"/>
    <col min="12555" max="12556" width="12.33203125" customWidth="1"/>
    <col min="12806" max="12806" width="17.44140625" customWidth="1"/>
    <col min="12807" max="12810" width="25.109375" customWidth="1"/>
    <col min="12811" max="12812" width="12.33203125" customWidth="1"/>
    <col min="13062" max="13062" width="17.44140625" customWidth="1"/>
    <col min="13063" max="13066" width="25.109375" customWidth="1"/>
    <col min="13067" max="13068" width="12.33203125" customWidth="1"/>
    <col min="13318" max="13318" width="17.44140625" customWidth="1"/>
    <col min="13319" max="13322" width="25.109375" customWidth="1"/>
    <col min="13323" max="13324" width="12.33203125" customWidth="1"/>
    <col min="13574" max="13574" width="17.44140625" customWidth="1"/>
    <col min="13575" max="13578" width="25.109375" customWidth="1"/>
    <col min="13579" max="13580" width="12.33203125" customWidth="1"/>
    <col min="13830" max="13830" width="17.44140625" customWidth="1"/>
    <col min="13831" max="13834" width="25.109375" customWidth="1"/>
    <col min="13835" max="13836" width="12.33203125" customWidth="1"/>
    <col min="14086" max="14086" width="17.44140625" customWidth="1"/>
    <col min="14087" max="14090" width="25.109375" customWidth="1"/>
    <col min="14091" max="14092" width="12.33203125" customWidth="1"/>
    <col min="14342" max="14342" width="17.44140625" customWidth="1"/>
    <col min="14343" max="14346" width="25.109375" customWidth="1"/>
    <col min="14347" max="14348" width="12.33203125" customWidth="1"/>
    <col min="14598" max="14598" width="17.44140625" customWidth="1"/>
    <col min="14599" max="14602" width="25.109375" customWidth="1"/>
    <col min="14603" max="14604" width="12.33203125" customWidth="1"/>
    <col min="14854" max="14854" width="17.44140625" customWidth="1"/>
    <col min="14855" max="14858" width="25.109375" customWidth="1"/>
    <col min="14859" max="14860" width="12.33203125" customWidth="1"/>
    <col min="15110" max="15110" width="17.44140625" customWidth="1"/>
    <col min="15111" max="15114" width="25.109375" customWidth="1"/>
    <col min="15115" max="15116" width="12.33203125" customWidth="1"/>
    <col min="15366" max="15366" width="17.44140625" customWidth="1"/>
    <col min="15367" max="15370" width="25.109375" customWidth="1"/>
    <col min="15371" max="15372" width="12.33203125" customWidth="1"/>
    <col min="15622" max="15622" width="17.44140625" customWidth="1"/>
    <col min="15623" max="15626" width="25.109375" customWidth="1"/>
    <col min="15627" max="15628" width="12.33203125" customWidth="1"/>
    <col min="15878" max="15878" width="17.44140625" customWidth="1"/>
    <col min="15879" max="15882" width="25.109375" customWidth="1"/>
    <col min="15883" max="15884" width="12.33203125" customWidth="1"/>
    <col min="16134" max="16134" width="17.44140625" customWidth="1"/>
    <col min="16135" max="16138" width="25.109375" customWidth="1"/>
    <col min="16139" max="16140" width="12.33203125" customWidth="1"/>
  </cols>
  <sheetData>
    <row r="1" spans="2:12" ht="42" customHeight="1" x14ac:dyDescent="0.3">
      <c r="B1" s="136" t="s">
        <v>186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2:12" ht="18" customHeight="1" x14ac:dyDescent="0.3">
      <c r="B2" s="109"/>
      <c r="C2" s="109"/>
      <c r="D2" s="109"/>
      <c r="E2" s="109"/>
      <c r="F2" s="109"/>
      <c r="G2" s="110"/>
      <c r="H2" s="111"/>
      <c r="I2" s="111"/>
      <c r="J2" s="110"/>
      <c r="K2" s="110"/>
      <c r="L2" s="110"/>
    </row>
    <row r="3" spans="2:12" ht="42.75" customHeight="1" x14ac:dyDescent="0.3">
      <c r="B3" s="136" t="s">
        <v>11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2:12" ht="17.399999999999999" x14ac:dyDescent="0.3">
      <c r="B4" s="109"/>
      <c r="C4" s="109"/>
      <c r="D4" s="109"/>
      <c r="E4" s="109"/>
      <c r="F4" s="109"/>
      <c r="G4" s="110"/>
      <c r="H4" s="111"/>
      <c r="I4" s="111"/>
      <c r="J4" s="110"/>
      <c r="K4" s="110"/>
      <c r="L4" s="110"/>
    </row>
    <row r="5" spans="2:12" ht="18" customHeight="1" x14ac:dyDescent="0.3">
      <c r="B5" s="136" t="s">
        <v>42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6" spans="2:12" ht="18" customHeight="1" x14ac:dyDescent="0.3">
      <c r="B6" s="108"/>
      <c r="C6" s="108"/>
      <c r="D6" s="108"/>
      <c r="E6" s="108"/>
      <c r="F6" s="108"/>
      <c r="G6" s="112"/>
      <c r="H6" s="113"/>
      <c r="I6" s="113"/>
      <c r="J6" s="112"/>
      <c r="K6" s="112"/>
      <c r="L6" s="112"/>
    </row>
    <row r="7" spans="2:12" ht="35.25" customHeight="1" x14ac:dyDescent="0.3">
      <c r="B7" s="140" t="s">
        <v>50</v>
      </c>
      <c r="C7" s="140"/>
      <c r="D7" s="140"/>
      <c r="E7" s="140"/>
      <c r="F7" s="140"/>
      <c r="G7" s="114"/>
      <c r="H7" s="115"/>
      <c r="I7" s="115"/>
      <c r="J7" s="116"/>
      <c r="K7" s="117"/>
      <c r="L7" s="117"/>
    </row>
    <row r="8" spans="2:12" ht="39.6" x14ac:dyDescent="0.3">
      <c r="B8" s="137" t="s">
        <v>7</v>
      </c>
      <c r="C8" s="137"/>
      <c r="D8" s="137"/>
      <c r="E8" s="137"/>
      <c r="F8" s="137"/>
      <c r="G8" s="118" t="str">
        <f>UPPER([1]FP0002PRR!C1)</f>
        <v xml:space="preserve">
OSTVARENJE/IZVRŠENJE 
01.2024. - 06.2024.</v>
      </c>
      <c r="H8" s="130" t="s">
        <v>185</v>
      </c>
      <c r="I8" s="130" t="str">
        <f>UPPER([1]FP0002PRR!E1)</f>
        <v xml:space="preserve">
TEKUĆI PLAN 
2025.</v>
      </c>
      <c r="J8" s="118" t="str">
        <f>UPPER([1]FP0002PRR!F1)</f>
        <v xml:space="preserve">
OSTVARENJE/IZVRŠENJE 
01.2025. - 06.2025.</v>
      </c>
      <c r="K8" s="118" t="str">
        <f>UPPER([1]FP0002PRR!G1)</f>
        <v xml:space="preserve">
INDEKS
(5)/(2)</v>
      </c>
      <c r="L8" s="118" t="str">
        <f>UPPER([1]FP0002PRR!H1)</f>
        <v xml:space="preserve">
INDEKS
(5)/(4)</v>
      </c>
    </row>
    <row r="9" spans="2:12" x14ac:dyDescent="0.3">
      <c r="B9" s="138">
        <v>1</v>
      </c>
      <c r="C9" s="138"/>
      <c r="D9" s="138"/>
      <c r="E9" s="138"/>
      <c r="F9" s="139"/>
      <c r="G9" s="119">
        <v>2</v>
      </c>
      <c r="H9" s="119">
        <v>3</v>
      </c>
      <c r="I9" s="119">
        <v>4</v>
      </c>
      <c r="J9" s="119">
        <v>5</v>
      </c>
      <c r="K9" s="120" t="s">
        <v>28</v>
      </c>
      <c r="L9" s="120" t="s">
        <v>29</v>
      </c>
    </row>
    <row r="10" spans="2:12" ht="15" customHeight="1" x14ac:dyDescent="0.3">
      <c r="B10" s="133" t="s">
        <v>19</v>
      </c>
      <c r="C10" s="142"/>
      <c r="D10" s="142"/>
      <c r="E10" s="142"/>
      <c r="F10" s="143"/>
      <c r="G10" s="25">
        <f>IFERROR(VLOOKUP("6",[1]FP0002PRPV2!$B$5:$I$6,3,FALSE), 0)+IFERROR([1]FP0002PRB!B3,0)</f>
        <v>315649.86</v>
      </c>
      <c r="H10" s="26">
        <f>IFERROR(VLOOKUP("6",[1]FP0002PRPV2!$B$5:$I$6,4,FALSE),0)+IFERROR([1]FP0002PRB!C3,0)</f>
        <v>967825</v>
      </c>
      <c r="I10" s="26">
        <f>IFERROR(VLOOKUP("6",[1]FP0002PRPV2!$B$5:$I$6,5,FALSE),0)+IFERROR([1]FP0002PRB!D3,0)</f>
        <v>967825</v>
      </c>
      <c r="J10" s="25">
        <v>466960.76</v>
      </c>
      <c r="K10" s="27">
        <f>IFERROR(J10/G10*100,"")</f>
        <v>147.93631145599116</v>
      </c>
      <c r="L10" s="27">
        <f>IFERROR(J10/I10*100,"")</f>
        <v>48.248470539612015</v>
      </c>
    </row>
    <row r="11" spans="2:12" x14ac:dyDescent="0.3">
      <c r="B11" s="144" t="s">
        <v>18</v>
      </c>
      <c r="C11" s="143"/>
      <c r="D11" s="143"/>
      <c r="E11" s="143"/>
      <c r="F11" s="143"/>
      <c r="G11" s="25">
        <f>IFERROR(VLOOKUP("7",[1]FP0002PRPV2!$B$5:$I$6,3,FALSE),0)</f>
        <v>0</v>
      </c>
      <c r="H11" s="26">
        <f>IFERROR(VLOOKUP("7",[1]FP0002PRPV2!$B$5:$I$6,4,FALSE),0)</f>
        <v>0</v>
      </c>
      <c r="I11" s="26">
        <f>IFERROR(VLOOKUP("7",[1]FP0002PRPV2!$B$5:$I$6,5,FALSE),0)</f>
        <v>0</v>
      </c>
      <c r="J11" s="25">
        <f>IFERROR(VLOOKUP("7",[1]FP0002PRPV2!$B$5:$I$6,6,FALSE),0)</f>
        <v>0</v>
      </c>
      <c r="K11" s="27" t="str">
        <f t="shared" ref="K11:K16" si="0">IFERROR(J11/G11*100,"")</f>
        <v/>
      </c>
      <c r="L11" s="27" t="str">
        <f t="shared" ref="L11:L16" si="1">IFERROR(J11/I11*100,"")</f>
        <v/>
      </c>
    </row>
    <row r="12" spans="2:12" ht="15" customHeight="1" x14ac:dyDescent="0.3">
      <c r="B12" s="155" t="s">
        <v>0</v>
      </c>
      <c r="C12" s="147"/>
      <c r="D12" s="147"/>
      <c r="E12" s="147"/>
      <c r="F12" s="156"/>
      <c r="G12" s="28">
        <f>G10+G11</f>
        <v>315649.86</v>
      </c>
      <c r="H12" s="29">
        <f>H10+H11</f>
        <v>967825</v>
      </c>
      <c r="I12" s="29">
        <f>I10+I11</f>
        <v>967825</v>
      </c>
      <c r="J12" s="28">
        <f>J10+J11</f>
        <v>466960.76</v>
      </c>
      <c r="K12" s="30">
        <f t="shared" si="0"/>
        <v>147.93631145599116</v>
      </c>
      <c r="L12" s="30">
        <f t="shared" si="1"/>
        <v>48.248470539612015</v>
      </c>
    </row>
    <row r="13" spans="2:12" ht="15" customHeight="1" x14ac:dyDescent="0.3">
      <c r="B13" s="148" t="s">
        <v>20</v>
      </c>
      <c r="C13" s="142"/>
      <c r="D13" s="142"/>
      <c r="E13" s="142"/>
      <c r="F13" s="142"/>
      <c r="G13" s="25">
        <f>IFERROR(VLOOKUP("3",[1]FP0002PRR!$A$3:$F$7,3,FALSE),0)</f>
        <v>311101.28999999998</v>
      </c>
      <c r="H13" s="26">
        <f>IFERROR(VLOOKUP("3",[1]FP0002PRR!$A$3:$F$7,4,FALSE),0)</f>
        <v>927687</v>
      </c>
      <c r="I13" s="26">
        <f>IFERROR(VLOOKUP("3",[1]FP0002PRR!$A$3:$F$7,5,FALSE),0)</f>
        <v>927687</v>
      </c>
      <c r="J13" s="25">
        <f>IFERROR(VLOOKUP("3",[1]FP0002PRR!$A$3:$F$7,6,FALSE),0)</f>
        <v>456359.53</v>
      </c>
      <c r="K13" s="31">
        <f t="shared" si="0"/>
        <v>146.69162252589825</v>
      </c>
      <c r="L13" s="31">
        <f t="shared" si="1"/>
        <v>49.193265616527995</v>
      </c>
    </row>
    <row r="14" spans="2:12" x14ac:dyDescent="0.3">
      <c r="B14" s="144" t="s">
        <v>21</v>
      </c>
      <c r="C14" s="143"/>
      <c r="D14" s="143"/>
      <c r="E14" s="143"/>
      <c r="F14" s="143"/>
      <c r="G14" s="25">
        <f>IFERROR(VLOOKUP("4",[1]FP0002PRR!$A$3:$F$7,3,FALSE),0)</f>
        <v>4161.87</v>
      </c>
      <c r="H14" s="26">
        <f>IFERROR(VLOOKUP("4",[1]FP0002PRR!$A$3:$F$7,4,FALSE),0)</f>
        <v>35186</v>
      </c>
      <c r="I14" s="26">
        <f>IFERROR(VLOOKUP("4",[1]FP0002PRR!$A$3:$F$7,5,FALSE),0)</f>
        <v>35186</v>
      </c>
      <c r="J14" s="25">
        <f>IFERROR(VLOOKUP("4",[1]FP0002PRR!$A$3:$F$7,6,FALSE),0)</f>
        <v>7275.49</v>
      </c>
      <c r="K14" s="31">
        <f t="shared" si="0"/>
        <v>174.81300473104636</v>
      </c>
      <c r="L14" s="31">
        <f t="shared" si="1"/>
        <v>20.67722957994657</v>
      </c>
    </row>
    <row r="15" spans="2:12" x14ac:dyDescent="0.3">
      <c r="B15" s="122" t="s">
        <v>1</v>
      </c>
      <c r="C15" s="121"/>
      <c r="D15" s="121"/>
      <c r="E15" s="121"/>
      <c r="F15" s="121"/>
      <c r="G15" s="28">
        <f>G13+G14</f>
        <v>315263.15999999997</v>
      </c>
      <c r="H15" s="29">
        <f>H13+H14</f>
        <v>962873</v>
      </c>
      <c r="I15" s="29">
        <f>I13+I14</f>
        <v>962873</v>
      </c>
      <c r="J15" s="28">
        <f>J13+J14</f>
        <v>463635.02</v>
      </c>
      <c r="K15" s="30">
        <f t="shared" si="0"/>
        <v>147.06286011978057</v>
      </c>
      <c r="L15" s="30">
        <f t="shared" si="1"/>
        <v>48.151212049771878</v>
      </c>
    </row>
    <row r="16" spans="2:12" ht="15" customHeight="1" x14ac:dyDescent="0.3">
      <c r="B16" s="146" t="s">
        <v>2</v>
      </c>
      <c r="C16" s="147"/>
      <c r="D16" s="147"/>
      <c r="E16" s="147"/>
      <c r="F16" s="147"/>
      <c r="G16" s="32">
        <f>G12-G15</f>
        <v>386.70000000001164</v>
      </c>
      <c r="H16" s="33">
        <f>H12-H15</f>
        <v>4952</v>
      </c>
      <c r="I16" s="33">
        <f>I12-I15</f>
        <v>4952</v>
      </c>
      <c r="J16" s="32">
        <f>J12-J15</f>
        <v>3325.7399999999907</v>
      </c>
      <c r="K16" s="30">
        <f t="shared" si="0"/>
        <v>860.03103180757455</v>
      </c>
      <c r="L16" s="30">
        <f t="shared" si="1"/>
        <v>67.159531502423079</v>
      </c>
    </row>
    <row r="17" spans="2:12" ht="30" customHeight="1" x14ac:dyDescent="0.3">
      <c r="B17" s="109"/>
      <c r="C17" s="123"/>
      <c r="D17" s="123"/>
      <c r="E17" s="123"/>
      <c r="F17" s="123"/>
      <c r="G17" s="124"/>
      <c r="H17" s="125"/>
      <c r="I17" s="125"/>
      <c r="J17" s="124"/>
      <c r="K17" s="126"/>
      <c r="L17" s="126"/>
    </row>
    <row r="18" spans="2:12" ht="18" customHeight="1" x14ac:dyDescent="0.3">
      <c r="B18" s="140" t="s">
        <v>47</v>
      </c>
      <c r="C18" s="140"/>
      <c r="D18" s="140"/>
      <c r="E18" s="140"/>
      <c r="F18" s="140"/>
      <c r="G18" s="124"/>
      <c r="H18" s="125"/>
      <c r="I18" s="125"/>
      <c r="J18" s="124"/>
      <c r="K18" s="126"/>
      <c r="L18" s="126"/>
    </row>
    <row r="19" spans="2:12" ht="37.5" customHeight="1" x14ac:dyDescent="0.3">
      <c r="B19" s="137" t="s">
        <v>7</v>
      </c>
      <c r="C19" s="137"/>
      <c r="D19" s="137"/>
      <c r="E19" s="137"/>
      <c r="F19" s="137"/>
      <c r="G19" s="118" t="str">
        <f t="shared" ref="G19:L19" si="2">G8</f>
        <v xml:space="preserve">
OSTVARENJE/IZVRŠENJE 
01.2024. - 06.2024.</v>
      </c>
      <c r="H19" s="130" t="str">
        <f t="shared" si="2"/>
        <v>IZVORNI PLAN 2025.</v>
      </c>
      <c r="I19" s="130" t="str">
        <f t="shared" si="2"/>
        <v xml:space="preserve">
TEKUĆI PLAN 
2025.</v>
      </c>
      <c r="J19" s="118" t="str">
        <f t="shared" si="2"/>
        <v xml:space="preserve">
OSTVARENJE/IZVRŠENJE 
01.2025. - 06.2025.</v>
      </c>
      <c r="K19" s="118" t="str">
        <f t="shared" si="2"/>
        <v xml:space="preserve">
INDEKS
(5)/(2)</v>
      </c>
      <c r="L19" s="118" t="str">
        <f t="shared" si="2"/>
        <v xml:space="preserve">
INDEKS
(5)/(4)</v>
      </c>
    </row>
    <row r="20" spans="2:12" x14ac:dyDescent="0.3">
      <c r="B20" s="152">
        <v>1</v>
      </c>
      <c r="C20" s="153"/>
      <c r="D20" s="153"/>
      <c r="E20" s="153"/>
      <c r="F20" s="153"/>
      <c r="G20" s="119">
        <v>2</v>
      </c>
      <c r="H20" s="119">
        <v>3</v>
      </c>
      <c r="I20" s="119">
        <v>4</v>
      </c>
      <c r="J20" s="119">
        <v>5</v>
      </c>
      <c r="K20" s="120" t="s">
        <v>28</v>
      </c>
      <c r="L20" s="120" t="s">
        <v>29</v>
      </c>
    </row>
    <row r="21" spans="2:12" ht="23.25" customHeight="1" x14ac:dyDescent="0.3">
      <c r="B21" s="133" t="s">
        <v>22</v>
      </c>
      <c r="C21" s="154"/>
      <c r="D21" s="154"/>
      <c r="E21" s="154"/>
      <c r="F21" s="154"/>
      <c r="G21" s="25">
        <f>IFERROR(VLOOKUP("8",[1]FP0005PRV2!$A$3:$F$8,3,FALSE),0)</f>
        <v>0</v>
      </c>
      <c r="H21" s="26">
        <f>IFERROR(VLOOKUP("8",[1]FP0005PRV2!$A$3:$F$8,4,FALSE),0)</f>
        <v>0</v>
      </c>
      <c r="I21" s="26">
        <f>IFERROR(VLOOKUP("8",[1]FP0005PRV2!$A$3:$F$8,5,FALSE),0)</f>
        <v>0</v>
      </c>
      <c r="J21" s="25">
        <f>IFERROR(VLOOKUP("8",[1]FP0005PRV2!$A$3:$F$8,6,FALSE),0)</f>
        <v>0</v>
      </c>
      <c r="K21" s="34" t="str">
        <f t="shared" ref="K21:K26" si="3">IFERROR(J21/G21*100,"")</f>
        <v/>
      </c>
      <c r="L21" s="34" t="str">
        <f t="shared" ref="L21:L26" si="4">IFERROR(J21/I21*100,"")</f>
        <v/>
      </c>
    </row>
    <row r="22" spans="2:12" ht="23.25" customHeight="1" x14ac:dyDescent="0.3">
      <c r="B22" s="133" t="s">
        <v>23</v>
      </c>
      <c r="C22" s="134"/>
      <c r="D22" s="134"/>
      <c r="E22" s="134"/>
      <c r="F22" s="134"/>
      <c r="G22" s="25">
        <f>IFERROR(VLOOKUP("5",[1]FP0005PRV2!$A$3:$F$8,3,FALSE),0)</f>
        <v>386.7</v>
      </c>
      <c r="H22" s="26">
        <f>IFERROR(VLOOKUP("5",[1]FP0005PRV2!$A$3:$F$8,4,FALSE),0)</f>
        <v>4952</v>
      </c>
      <c r="I22" s="26">
        <f>IFERROR(VLOOKUP("5",[1]FP0005PRV2!$A$3:$F$8,5,FALSE),0)</f>
        <v>4952</v>
      </c>
      <c r="J22" s="25">
        <f>IFERROR(VLOOKUP("5",[1]FP0005PRV2!$A$3:$F$8,6,FALSE),0)</f>
        <v>2437.0100000000002</v>
      </c>
      <c r="K22" s="34">
        <f t="shared" si="3"/>
        <v>630.20687871735208</v>
      </c>
      <c r="L22" s="34">
        <f t="shared" si="4"/>
        <v>49.212641357027472</v>
      </c>
    </row>
    <row r="23" spans="2:12" ht="30" customHeight="1" x14ac:dyDescent="0.3">
      <c r="B23" s="149" t="s">
        <v>41</v>
      </c>
      <c r="C23" s="150"/>
      <c r="D23" s="150"/>
      <c r="E23" s="150"/>
      <c r="F23" s="151"/>
      <c r="G23" s="28">
        <f>G21-G22</f>
        <v>-386.7</v>
      </c>
      <c r="H23" s="29">
        <f>H21-H22</f>
        <v>-4952</v>
      </c>
      <c r="I23" s="29">
        <f>I21-I22</f>
        <v>-4952</v>
      </c>
      <c r="J23" s="28">
        <f>J21-J22</f>
        <v>-2437.0100000000002</v>
      </c>
      <c r="K23" s="35">
        <f t="shared" si="3"/>
        <v>630.20687871735208</v>
      </c>
      <c r="L23" s="35">
        <f t="shared" si="4"/>
        <v>49.212641357027472</v>
      </c>
    </row>
    <row r="24" spans="2:12" ht="53.25" customHeight="1" x14ac:dyDescent="0.3">
      <c r="B24" s="133" t="s">
        <v>14</v>
      </c>
      <c r="C24" s="134"/>
      <c r="D24" s="134"/>
      <c r="E24" s="134"/>
      <c r="F24" s="134"/>
      <c r="G24" s="25">
        <v>662.88</v>
      </c>
      <c r="H24" s="26">
        <v>663</v>
      </c>
      <c r="I24" s="26">
        <v>663</v>
      </c>
      <c r="J24" s="25">
        <v>662.88</v>
      </c>
      <c r="K24" s="34">
        <f t="shared" si="3"/>
        <v>100</v>
      </c>
      <c r="L24" s="34">
        <f t="shared" si="4"/>
        <v>99.981900452488688</v>
      </c>
    </row>
    <row r="25" spans="2:12" ht="44.25" customHeight="1" x14ac:dyDescent="0.3">
      <c r="B25" s="133" t="s">
        <v>46</v>
      </c>
      <c r="C25" s="134"/>
      <c r="D25" s="134"/>
      <c r="E25" s="134"/>
      <c r="F25" s="134"/>
      <c r="G25" s="25">
        <v>-662.88</v>
      </c>
      <c r="H25" s="26">
        <v>-663</v>
      </c>
      <c r="I25" s="26">
        <v>-663</v>
      </c>
      <c r="J25" s="25">
        <v>-1551.61</v>
      </c>
      <c r="K25" s="34">
        <f t="shared" si="3"/>
        <v>234.07102341298574</v>
      </c>
      <c r="L25" s="34">
        <f t="shared" si="4"/>
        <v>234.0286576168929</v>
      </c>
    </row>
    <row r="26" spans="2:12" ht="15" customHeight="1" x14ac:dyDescent="0.3">
      <c r="B26" s="149" t="s">
        <v>48</v>
      </c>
      <c r="C26" s="150"/>
      <c r="D26" s="150"/>
      <c r="E26" s="150"/>
      <c r="F26" s="151"/>
      <c r="G26" s="28">
        <f>+G23+G24+G25</f>
        <v>-386.7</v>
      </c>
      <c r="H26" s="29">
        <f>+H23+H24+H25</f>
        <v>-4952</v>
      </c>
      <c r="I26" s="29">
        <f>+I23+I24+I25</f>
        <v>-4952</v>
      </c>
      <c r="J26" s="28">
        <f>+J23+J24+J25</f>
        <v>-3325.74</v>
      </c>
      <c r="K26" s="35">
        <f t="shared" si="3"/>
        <v>860.03103180760286</v>
      </c>
      <c r="L26" s="35">
        <f t="shared" si="4"/>
        <v>67.159531502423263</v>
      </c>
    </row>
    <row r="27" spans="2:12" ht="15" customHeight="1" x14ac:dyDescent="0.3">
      <c r="B27" s="145" t="s">
        <v>49</v>
      </c>
      <c r="C27" s="145"/>
      <c r="D27" s="145"/>
      <c r="E27" s="145"/>
      <c r="F27" s="145"/>
      <c r="G27" s="32">
        <f>+G16+G26</f>
        <v>1.1652900866465643E-11</v>
      </c>
      <c r="H27" s="33">
        <f>+H16+H26</f>
        <v>0</v>
      </c>
      <c r="I27" s="33">
        <f>+I16+I26</f>
        <v>0</v>
      </c>
      <c r="J27" s="32">
        <f>+J16+J26</f>
        <v>-9.0949470177292824E-12</v>
      </c>
      <c r="K27" s="30"/>
      <c r="L27" s="30"/>
    </row>
    <row r="29" spans="2:12" x14ac:dyDescent="0.3">
      <c r="B29" s="127"/>
      <c r="C29" s="127"/>
      <c r="D29" s="127"/>
      <c r="E29" s="127"/>
      <c r="F29" s="127"/>
      <c r="G29" s="128"/>
      <c r="H29" s="129"/>
      <c r="I29" s="129"/>
      <c r="J29" s="128"/>
      <c r="K29" s="128"/>
      <c r="L29" s="128"/>
    </row>
    <row r="30" spans="2:12" ht="15" customHeight="1" x14ac:dyDescent="0.3"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</row>
    <row r="31" spans="2:12" ht="15" customHeight="1" x14ac:dyDescent="0.3"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</row>
    <row r="32" spans="2:12" ht="15" customHeight="1" x14ac:dyDescent="0.3"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</row>
    <row r="33" spans="2:12" ht="15" customHeight="1" x14ac:dyDescent="0.3"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</row>
    <row r="34" spans="2:12" ht="36.75" customHeight="1" x14ac:dyDescent="0.3"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</row>
    <row r="35" spans="2:12" ht="15" customHeight="1" x14ac:dyDescent="0.3"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</row>
  </sheetData>
  <sheetProtection algorithmName="SHA-512" hashValue="rcKaCkspRXtwG8HFmAzLPWUESabdzFdrql/eFepgzin5h+EcP67u4iQMksckmzIjgOGwX4Kar/oUE0BSlovY+w==" saltValue="VwjFUZQQ1LzVpoEObzPn5w==" spinCount="100000" sheet="1" objects="1" scenarios="1"/>
  <mergeCells count="26">
    <mergeCell ref="B34:L35"/>
    <mergeCell ref="B10:F10"/>
    <mergeCell ref="B11:F11"/>
    <mergeCell ref="B27:F27"/>
    <mergeCell ref="B14:F14"/>
    <mergeCell ref="B16:F16"/>
    <mergeCell ref="B13:F13"/>
    <mergeCell ref="B26:F26"/>
    <mergeCell ref="B23:F23"/>
    <mergeCell ref="B24:F24"/>
    <mergeCell ref="B25:F25"/>
    <mergeCell ref="B19:F19"/>
    <mergeCell ref="B20:F20"/>
    <mergeCell ref="B21:F21"/>
    <mergeCell ref="B18:F18"/>
    <mergeCell ref="B12:F12"/>
    <mergeCell ref="B22:F22"/>
    <mergeCell ref="B30:L30"/>
    <mergeCell ref="B31:L31"/>
    <mergeCell ref="B32:L33"/>
    <mergeCell ref="B1:L1"/>
    <mergeCell ref="B8:F8"/>
    <mergeCell ref="B9:F9"/>
    <mergeCell ref="B7:F7"/>
    <mergeCell ref="B5:L5"/>
    <mergeCell ref="B3:L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B1:M78"/>
  <sheetViews>
    <sheetView zoomScale="78" zoomScaleNormal="78" zoomScaleSheetLayoutView="80" workbookViewId="0">
      <selection activeCell="H8" sqref="H1:I1048576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11.44140625" customWidth="1"/>
    <col min="5" max="5" width="8.44140625" customWidth="1"/>
    <col min="6" max="6" width="44.6640625" customWidth="1"/>
    <col min="7" max="7" width="25.33203125" customWidth="1"/>
    <col min="8" max="9" width="25.33203125" style="95" customWidth="1"/>
    <col min="10" max="10" width="25.33203125" customWidth="1"/>
    <col min="11" max="12" width="15.6640625" customWidth="1"/>
    <col min="16" max="16" width="11.6640625" bestFit="1" customWidth="1"/>
  </cols>
  <sheetData>
    <row r="1" spans="2:13" ht="17.399999999999999" x14ac:dyDescent="0.3"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2:13" ht="15.75" customHeight="1" x14ac:dyDescent="0.3">
      <c r="B2" s="158" t="s">
        <v>11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2:13" ht="17.399999999999999" x14ac:dyDescent="0.3"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</row>
    <row r="4" spans="2:13" ht="15.75" customHeight="1" x14ac:dyDescent="0.3">
      <c r="B4" s="158" t="s">
        <v>44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</row>
    <row r="5" spans="2:13" ht="17.399999999999999" x14ac:dyDescent="0.3"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</row>
    <row r="6" spans="2:13" ht="15.75" customHeight="1" x14ac:dyDescent="0.3">
      <c r="B6" s="158" t="s">
        <v>30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</row>
    <row r="7" spans="2:13" ht="17.399999999999999" x14ac:dyDescent="0.3"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</row>
    <row r="8" spans="2:13" ht="45" customHeight="1" x14ac:dyDescent="0.3">
      <c r="B8" s="162" t="s">
        <v>7</v>
      </c>
      <c r="C8" s="163"/>
      <c r="D8" s="163"/>
      <c r="E8" s="163"/>
      <c r="F8" s="164"/>
      <c r="G8" s="18" t="s">
        <v>166</v>
      </c>
      <c r="H8" s="131" t="s">
        <v>167</v>
      </c>
      <c r="I8" s="131" t="s">
        <v>168</v>
      </c>
      <c r="J8" s="18" t="s">
        <v>169</v>
      </c>
      <c r="K8" s="18" t="s">
        <v>17</v>
      </c>
      <c r="L8" s="18" t="s">
        <v>40</v>
      </c>
    </row>
    <row r="9" spans="2:13" x14ac:dyDescent="0.3">
      <c r="B9" s="159">
        <v>1</v>
      </c>
      <c r="C9" s="160"/>
      <c r="D9" s="160"/>
      <c r="E9" s="160"/>
      <c r="F9" s="161"/>
      <c r="G9" s="19">
        <v>2</v>
      </c>
      <c r="H9" s="132">
        <v>3</v>
      </c>
      <c r="I9" s="132">
        <v>4</v>
      </c>
      <c r="J9" s="19">
        <v>5</v>
      </c>
      <c r="K9" s="19" t="s">
        <v>28</v>
      </c>
      <c r="L9" s="19" t="s">
        <v>29</v>
      </c>
    </row>
    <row r="10" spans="2:13" x14ac:dyDescent="0.3">
      <c r="B10" s="4"/>
      <c r="C10" s="4"/>
      <c r="D10" s="4"/>
      <c r="E10" s="4"/>
      <c r="F10" s="4" t="s">
        <v>39</v>
      </c>
      <c r="G10" s="36">
        <f>G11+G14</f>
        <v>315649.86</v>
      </c>
      <c r="H10" s="37">
        <f t="shared" ref="H10" si="0">H11+H14</f>
        <v>967825</v>
      </c>
      <c r="I10" s="37">
        <f t="shared" ref="I10" si="1">I11+I14</f>
        <v>967825</v>
      </c>
      <c r="J10" s="36">
        <f>J11</f>
        <v>466960.76</v>
      </c>
      <c r="K10" s="36">
        <f>J10/G10*100</f>
        <v>147.93631145599116</v>
      </c>
      <c r="L10" s="36">
        <f>J10/I10*100</f>
        <v>48.248470539612015</v>
      </c>
    </row>
    <row r="11" spans="2:13" x14ac:dyDescent="0.3">
      <c r="B11" s="4">
        <v>6</v>
      </c>
      <c r="C11" s="4"/>
      <c r="D11" s="4"/>
      <c r="E11" s="4"/>
      <c r="F11" s="41" t="s">
        <v>53</v>
      </c>
      <c r="G11" s="36">
        <f>G12+G15</f>
        <v>315649.86</v>
      </c>
      <c r="H11" s="37">
        <f t="shared" ref="H11:J11" si="2">H12+H15</f>
        <v>967825</v>
      </c>
      <c r="I11" s="37">
        <f t="shared" si="2"/>
        <v>967825</v>
      </c>
      <c r="J11" s="36">
        <f t="shared" si="2"/>
        <v>466960.76</v>
      </c>
      <c r="K11" s="36">
        <f>J11/G11*100</f>
        <v>147.93631145599116</v>
      </c>
      <c r="L11" s="36">
        <f>J11/I11*100</f>
        <v>48.248470539612015</v>
      </c>
    </row>
    <row r="12" spans="2:13" ht="26.4" x14ac:dyDescent="0.3">
      <c r="B12" s="4"/>
      <c r="C12" s="4">
        <v>63</v>
      </c>
      <c r="D12" s="4"/>
      <c r="E12" s="4"/>
      <c r="F12" s="98" t="s">
        <v>165</v>
      </c>
      <c r="G12" s="40"/>
      <c r="H12" s="39">
        <v>1327</v>
      </c>
      <c r="I12" s="39">
        <v>1327</v>
      </c>
      <c r="J12" s="38">
        <v>888.73</v>
      </c>
      <c r="K12" s="40"/>
      <c r="L12" s="38">
        <v>66.972871137905003</v>
      </c>
    </row>
    <row r="13" spans="2:13" ht="26.4" x14ac:dyDescent="0.3">
      <c r="B13" s="4"/>
      <c r="C13" s="4"/>
      <c r="D13" s="100">
        <v>632</v>
      </c>
      <c r="E13" s="4"/>
      <c r="F13" s="101" t="s">
        <v>170</v>
      </c>
      <c r="G13" s="40"/>
      <c r="H13" s="39"/>
      <c r="I13" s="39"/>
      <c r="J13" s="38">
        <v>888.73</v>
      </c>
      <c r="K13" s="40"/>
      <c r="L13" s="40"/>
      <c r="M13" s="38"/>
    </row>
    <row r="14" spans="2:13" x14ac:dyDescent="0.3">
      <c r="B14" s="4"/>
      <c r="C14" s="4"/>
      <c r="D14" s="75"/>
      <c r="E14" s="8">
        <v>6323</v>
      </c>
      <c r="F14" s="99" t="s">
        <v>171</v>
      </c>
      <c r="G14" s="40"/>
      <c r="H14" s="39"/>
      <c r="I14" s="39"/>
      <c r="J14" s="38">
        <v>888.73</v>
      </c>
      <c r="K14" s="40"/>
      <c r="L14" s="40"/>
    </row>
    <row r="15" spans="2:13" x14ac:dyDescent="0.3">
      <c r="B15" s="4"/>
      <c r="C15" s="8">
        <v>67</v>
      </c>
      <c r="D15" s="8"/>
      <c r="E15" s="8"/>
      <c r="F15" s="42" t="s">
        <v>54</v>
      </c>
      <c r="G15" s="38">
        <v>315649.86</v>
      </c>
      <c r="H15" s="39">
        <v>966498</v>
      </c>
      <c r="I15" s="39">
        <v>966498</v>
      </c>
      <c r="J15" s="38">
        <v>466072.03</v>
      </c>
      <c r="K15" s="38">
        <v>147.65475581075799</v>
      </c>
      <c r="L15" s="38">
        <v>48.2227619715716</v>
      </c>
    </row>
    <row r="16" spans="2:13" x14ac:dyDescent="0.3">
      <c r="B16" s="5"/>
      <c r="C16" s="5"/>
      <c r="D16" s="5">
        <v>671</v>
      </c>
      <c r="E16" s="5"/>
      <c r="F16" s="43" t="s">
        <v>55</v>
      </c>
      <c r="G16" s="38">
        <v>315649.86</v>
      </c>
      <c r="H16" s="39"/>
      <c r="I16" s="39"/>
      <c r="J16" s="38">
        <v>466072.03</v>
      </c>
      <c r="K16" s="38">
        <v>147.65475581075799</v>
      </c>
      <c r="L16" s="40"/>
    </row>
    <row r="17" spans="2:12" ht="26.4" x14ac:dyDescent="0.3">
      <c r="B17" s="5"/>
      <c r="C17" s="5"/>
      <c r="D17" s="5"/>
      <c r="E17" s="5">
        <v>6711</v>
      </c>
      <c r="F17" s="44" t="s">
        <v>56</v>
      </c>
      <c r="G17" s="38">
        <v>311101.28999999998</v>
      </c>
      <c r="H17" s="39"/>
      <c r="I17" s="39"/>
      <c r="J17" s="38">
        <v>456359.53</v>
      </c>
      <c r="K17" s="38">
        <v>146.691622525898</v>
      </c>
      <c r="L17" s="40"/>
    </row>
    <row r="18" spans="2:12" ht="26.4" x14ac:dyDescent="0.3">
      <c r="B18" s="5"/>
      <c r="C18" s="5"/>
      <c r="D18" s="6"/>
      <c r="E18" s="6">
        <v>6712</v>
      </c>
      <c r="F18" s="44" t="s">
        <v>57</v>
      </c>
      <c r="G18" s="38">
        <v>4161.87</v>
      </c>
      <c r="H18" s="39"/>
      <c r="I18" s="39"/>
      <c r="J18" s="38">
        <v>7275.49</v>
      </c>
      <c r="K18" s="38">
        <v>174.81300473104599</v>
      </c>
      <c r="L18" s="40"/>
    </row>
    <row r="19" spans="2:12" ht="26.4" x14ac:dyDescent="0.3">
      <c r="B19" s="5"/>
      <c r="C19" s="5"/>
      <c r="D19" s="6"/>
      <c r="E19" s="6">
        <v>6714</v>
      </c>
      <c r="F19" s="44" t="s">
        <v>58</v>
      </c>
      <c r="G19" s="38">
        <v>386.7</v>
      </c>
      <c r="H19" s="39"/>
      <c r="I19" s="39"/>
      <c r="J19" s="38">
        <v>2437.0100000000002</v>
      </c>
      <c r="K19" s="38">
        <v>630.20687871735197</v>
      </c>
      <c r="L19" s="40"/>
    </row>
    <row r="20" spans="2:12" ht="17.399999999999999" x14ac:dyDescent="0.3"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</row>
    <row r="21" spans="2:12" ht="36.75" customHeight="1" x14ac:dyDescent="0.3">
      <c r="B21" s="162" t="s">
        <v>7</v>
      </c>
      <c r="C21" s="163"/>
      <c r="D21" s="163"/>
      <c r="E21" s="163"/>
      <c r="F21" s="164"/>
      <c r="G21" s="18" t="s">
        <v>166</v>
      </c>
      <c r="H21" s="131" t="s">
        <v>167</v>
      </c>
      <c r="I21" s="131" t="s">
        <v>168</v>
      </c>
      <c r="J21" s="18" t="s">
        <v>169</v>
      </c>
      <c r="K21" s="18" t="s">
        <v>17</v>
      </c>
      <c r="L21" s="18" t="s">
        <v>40</v>
      </c>
    </row>
    <row r="22" spans="2:12" ht="15" customHeight="1" x14ac:dyDescent="0.3">
      <c r="B22" s="159">
        <v>1</v>
      </c>
      <c r="C22" s="160"/>
      <c r="D22" s="160"/>
      <c r="E22" s="160"/>
      <c r="F22" s="161"/>
      <c r="G22" s="19">
        <v>2</v>
      </c>
      <c r="H22" s="132">
        <v>3</v>
      </c>
      <c r="I22" s="132">
        <v>4</v>
      </c>
      <c r="J22" s="19">
        <v>5</v>
      </c>
      <c r="K22" s="19" t="s">
        <v>28</v>
      </c>
      <c r="L22" s="19" t="s">
        <v>29</v>
      </c>
    </row>
    <row r="23" spans="2:12" ht="15" customHeight="1" x14ac:dyDescent="0.3">
      <c r="B23" s="16"/>
      <c r="C23" s="4"/>
      <c r="D23" s="4"/>
      <c r="E23" s="4"/>
      <c r="F23" s="53" t="s">
        <v>59</v>
      </c>
      <c r="G23" s="49">
        <f>G24+G69</f>
        <v>315263.15999999997</v>
      </c>
      <c r="H23" s="58">
        <f>H24+H69</f>
        <v>962873</v>
      </c>
      <c r="I23" s="58">
        <f>I24+I69</f>
        <v>962873</v>
      </c>
      <c r="J23" s="49">
        <f>J24+J69</f>
        <v>463635.02</v>
      </c>
      <c r="K23" s="57">
        <f>J23/G23*100</f>
        <v>147.06286011978057</v>
      </c>
      <c r="L23" s="57">
        <f>J23/I23*100</f>
        <v>48.151212049771878</v>
      </c>
    </row>
    <row r="24" spans="2:12" ht="15" customHeight="1" x14ac:dyDescent="0.3">
      <c r="B24" s="5">
        <v>3</v>
      </c>
      <c r="C24" s="5"/>
      <c r="D24" s="5"/>
      <c r="E24" s="5"/>
      <c r="F24" s="56" t="s">
        <v>3</v>
      </c>
      <c r="G24" s="54">
        <v>311101.28999999998</v>
      </c>
      <c r="H24" s="55">
        <f>H25+H33+H62+H68</f>
        <v>927687</v>
      </c>
      <c r="I24" s="55">
        <v>927687</v>
      </c>
      <c r="J24" s="103">
        <v>456359.53</v>
      </c>
      <c r="K24" s="54">
        <f t="shared" ref="K24:K74" si="3">J24/G24*100</f>
        <v>146.69162252589825</v>
      </c>
      <c r="L24" s="54">
        <f t="shared" ref="L24:L33" si="4">J24/I24*100</f>
        <v>49.193265616527995</v>
      </c>
    </row>
    <row r="25" spans="2:12" ht="15" customHeight="1" x14ac:dyDescent="0.3">
      <c r="B25" s="5"/>
      <c r="C25" s="12">
        <v>31</v>
      </c>
      <c r="D25" s="5"/>
      <c r="E25" s="5"/>
      <c r="F25" s="59" t="s">
        <v>4</v>
      </c>
      <c r="G25" s="54">
        <v>202661.88</v>
      </c>
      <c r="H25" s="55">
        <v>635017</v>
      </c>
      <c r="I25" s="55">
        <v>635017</v>
      </c>
      <c r="J25" s="54">
        <v>296140.96999999997</v>
      </c>
      <c r="K25" s="54">
        <f t="shared" si="3"/>
        <v>146.12564040163844</v>
      </c>
      <c r="L25" s="54">
        <f t="shared" si="4"/>
        <v>46.635124728944263</v>
      </c>
    </row>
    <row r="26" spans="2:12" ht="15" customHeight="1" x14ac:dyDescent="0.3">
      <c r="B26" s="5"/>
      <c r="C26" s="12"/>
      <c r="D26" s="6">
        <v>311</v>
      </c>
      <c r="E26" s="6"/>
      <c r="F26" s="59" t="s">
        <v>24</v>
      </c>
      <c r="G26" s="54">
        <v>169804.2</v>
      </c>
      <c r="H26" s="55"/>
      <c r="I26" s="55"/>
      <c r="J26" s="54">
        <v>247943.01</v>
      </c>
      <c r="K26" s="54">
        <f t="shared" si="3"/>
        <v>146.01700664647871</v>
      </c>
      <c r="L26" s="54"/>
    </row>
    <row r="27" spans="2:12" ht="15" customHeight="1" x14ac:dyDescent="0.3">
      <c r="B27" s="5"/>
      <c r="C27" s="5"/>
      <c r="D27" s="6"/>
      <c r="E27" s="6">
        <v>3111</v>
      </c>
      <c r="F27" s="59" t="s">
        <v>25</v>
      </c>
      <c r="G27" s="54">
        <v>168858</v>
      </c>
      <c r="H27" s="55"/>
      <c r="I27" s="55"/>
      <c r="J27" s="54">
        <v>246726.85</v>
      </c>
      <c r="K27" s="54">
        <f t="shared" si="3"/>
        <v>146.11499011003329</v>
      </c>
      <c r="L27" s="54"/>
    </row>
    <row r="28" spans="2:12" ht="15" customHeight="1" x14ac:dyDescent="0.3">
      <c r="B28" s="7"/>
      <c r="C28" s="7"/>
      <c r="D28" s="7"/>
      <c r="E28" s="9">
        <v>3113</v>
      </c>
      <c r="F28" s="59" t="s">
        <v>63</v>
      </c>
      <c r="G28" s="60">
        <v>946.2</v>
      </c>
      <c r="H28" s="55"/>
      <c r="I28" s="55"/>
      <c r="J28" s="54">
        <v>1216.1600000000001</v>
      </c>
      <c r="K28" s="54">
        <f t="shared" si="3"/>
        <v>128.53096596913971</v>
      </c>
      <c r="L28" s="54"/>
    </row>
    <row r="29" spans="2:12" x14ac:dyDescent="0.3">
      <c r="B29" s="8"/>
      <c r="C29" s="8"/>
      <c r="D29" s="8">
        <v>312</v>
      </c>
      <c r="E29" s="8"/>
      <c r="F29" s="59" t="s">
        <v>64</v>
      </c>
      <c r="G29" s="54">
        <v>4840</v>
      </c>
      <c r="H29" s="55"/>
      <c r="I29" s="55"/>
      <c r="J29" s="54">
        <v>7275</v>
      </c>
      <c r="K29" s="54">
        <f t="shared" si="3"/>
        <v>150.30991735537188</v>
      </c>
      <c r="L29" s="54"/>
    </row>
    <row r="30" spans="2:12" x14ac:dyDescent="0.3">
      <c r="B30" s="8"/>
      <c r="C30" s="8"/>
      <c r="D30" s="5"/>
      <c r="E30" s="5">
        <v>3121</v>
      </c>
      <c r="F30" s="59" t="s">
        <v>64</v>
      </c>
      <c r="G30" s="54">
        <v>4840</v>
      </c>
      <c r="H30" s="55"/>
      <c r="I30" s="55"/>
      <c r="J30" s="54">
        <v>7275</v>
      </c>
      <c r="K30" s="54">
        <f t="shared" si="3"/>
        <v>150.30991735537188</v>
      </c>
      <c r="L30" s="54"/>
    </row>
    <row r="31" spans="2:12" x14ac:dyDescent="0.3">
      <c r="B31" s="8"/>
      <c r="C31" s="8"/>
      <c r="D31" s="5">
        <v>313</v>
      </c>
      <c r="E31" s="5"/>
      <c r="F31" s="59" t="s">
        <v>66</v>
      </c>
      <c r="G31" s="54">
        <v>28017.68</v>
      </c>
      <c r="H31" s="55"/>
      <c r="I31" s="55"/>
      <c r="J31" s="54">
        <v>40922.959999999999</v>
      </c>
      <c r="K31" s="54">
        <f t="shared" si="3"/>
        <v>146.06120135571538</v>
      </c>
      <c r="L31" s="54"/>
    </row>
    <row r="32" spans="2:12" x14ac:dyDescent="0.3">
      <c r="B32" s="16"/>
      <c r="C32" s="16"/>
      <c r="D32" s="16"/>
      <c r="E32" s="16">
        <v>3132</v>
      </c>
      <c r="F32" s="59" t="s">
        <v>68</v>
      </c>
      <c r="G32" s="54">
        <v>28017.68</v>
      </c>
      <c r="H32" s="55"/>
      <c r="I32" s="55"/>
      <c r="J32" s="54">
        <v>40922.959999999999</v>
      </c>
      <c r="K32" s="54">
        <f t="shared" si="3"/>
        <v>146.06120135571538</v>
      </c>
      <c r="L32" s="54"/>
    </row>
    <row r="33" spans="2:12" x14ac:dyDescent="0.3">
      <c r="B33" s="16"/>
      <c r="C33" s="16">
        <v>32</v>
      </c>
      <c r="D33" s="16"/>
      <c r="E33" s="16"/>
      <c r="F33" s="59" t="s">
        <v>12</v>
      </c>
      <c r="G33" s="54">
        <v>108279.84</v>
      </c>
      <c r="H33" s="55">
        <v>290869</v>
      </c>
      <c r="I33" s="55">
        <v>290869</v>
      </c>
      <c r="J33" s="54">
        <v>159479.10999999999</v>
      </c>
      <c r="K33" s="54">
        <f t="shared" si="3"/>
        <v>147.28421283223173</v>
      </c>
      <c r="L33" s="54">
        <f t="shared" si="4"/>
        <v>54.828500115172119</v>
      </c>
    </row>
    <row r="34" spans="2:12" ht="15" customHeight="1" x14ac:dyDescent="0.3">
      <c r="B34" s="52"/>
      <c r="C34" s="52"/>
      <c r="D34" s="52">
        <v>321</v>
      </c>
      <c r="E34" s="52"/>
      <c r="F34" s="59" t="s">
        <v>26</v>
      </c>
      <c r="G34" s="38">
        <v>21195.37</v>
      </c>
      <c r="H34" s="55"/>
      <c r="I34" s="55"/>
      <c r="J34" s="54">
        <v>33221.06</v>
      </c>
      <c r="K34" s="54">
        <f t="shared" si="3"/>
        <v>156.73734405202646</v>
      </c>
      <c r="L34" s="54"/>
    </row>
    <row r="35" spans="2:12" x14ac:dyDescent="0.3">
      <c r="B35" s="52"/>
      <c r="C35" s="52"/>
      <c r="D35" s="52"/>
      <c r="E35" s="52">
        <v>3211</v>
      </c>
      <c r="F35" s="59" t="s">
        <v>27</v>
      </c>
      <c r="G35" s="38">
        <v>16765.88</v>
      </c>
      <c r="H35" s="55"/>
      <c r="I35" s="55"/>
      <c r="J35" s="54">
        <v>14978.71</v>
      </c>
      <c r="K35" s="54">
        <f t="shared" si="3"/>
        <v>89.340434262919672</v>
      </c>
      <c r="L35" s="54"/>
    </row>
    <row r="36" spans="2:12" ht="21.75" customHeight="1" x14ac:dyDescent="0.3">
      <c r="B36" s="52"/>
      <c r="C36" s="52"/>
      <c r="D36" s="52"/>
      <c r="E36" s="52">
        <v>3212</v>
      </c>
      <c r="F36" s="59" t="s">
        <v>72</v>
      </c>
      <c r="G36" s="38">
        <v>2365.4899999999998</v>
      </c>
      <c r="H36" s="55"/>
      <c r="I36" s="55"/>
      <c r="J36" s="54">
        <v>3707.75</v>
      </c>
      <c r="K36" s="54">
        <f t="shared" si="3"/>
        <v>156.74342313854638</v>
      </c>
      <c r="L36" s="54"/>
    </row>
    <row r="37" spans="2:12" x14ac:dyDescent="0.3">
      <c r="B37" s="16"/>
      <c r="C37" s="16"/>
      <c r="D37" s="16"/>
      <c r="E37" s="16">
        <v>3213</v>
      </c>
      <c r="F37" s="59" t="s">
        <v>74</v>
      </c>
      <c r="G37" s="38">
        <v>2064</v>
      </c>
      <c r="H37" s="55"/>
      <c r="I37" s="55"/>
      <c r="J37" s="54">
        <v>14534.6</v>
      </c>
      <c r="K37" s="54">
        <f t="shared" si="3"/>
        <v>704.19573643410854</v>
      </c>
      <c r="L37" s="54"/>
    </row>
    <row r="38" spans="2:12" x14ac:dyDescent="0.3">
      <c r="B38" s="16"/>
      <c r="C38" s="16"/>
      <c r="D38" s="16">
        <v>322</v>
      </c>
      <c r="E38" s="16"/>
      <c r="F38" s="59" t="s">
        <v>75</v>
      </c>
      <c r="G38" s="38">
        <v>11014.56</v>
      </c>
      <c r="H38" s="55"/>
      <c r="I38" s="55"/>
      <c r="J38" s="54">
        <v>7604.02</v>
      </c>
      <c r="K38" s="54">
        <f t="shared" si="3"/>
        <v>69.036075885010391</v>
      </c>
      <c r="L38" s="54"/>
    </row>
    <row r="39" spans="2:12" x14ac:dyDescent="0.3">
      <c r="B39" s="16"/>
      <c r="C39" s="16"/>
      <c r="D39" s="16"/>
      <c r="E39" s="16">
        <v>3221</v>
      </c>
      <c r="F39" s="59" t="s">
        <v>77</v>
      </c>
      <c r="G39" s="38">
        <v>2795.34</v>
      </c>
      <c r="H39" s="55"/>
      <c r="I39" s="55"/>
      <c r="J39" s="54">
        <v>2640.59</v>
      </c>
      <c r="K39" s="54">
        <f t="shared" si="3"/>
        <v>94.464000801333654</v>
      </c>
      <c r="L39" s="54"/>
    </row>
    <row r="40" spans="2:12" x14ac:dyDescent="0.3">
      <c r="B40" s="16"/>
      <c r="C40" s="16"/>
      <c r="D40" s="16"/>
      <c r="E40" s="16">
        <v>3223</v>
      </c>
      <c r="F40" s="59" t="s">
        <v>79</v>
      </c>
      <c r="G40" s="38">
        <v>5343.85</v>
      </c>
      <c r="H40" s="55"/>
      <c r="I40" s="55"/>
      <c r="J40" s="54">
        <v>4176.2700000000004</v>
      </c>
      <c r="K40" s="54">
        <f t="shared" si="3"/>
        <v>78.150958578552917</v>
      </c>
      <c r="L40" s="54"/>
    </row>
    <row r="41" spans="2:12" ht="22.5" customHeight="1" x14ac:dyDescent="0.3">
      <c r="B41" s="16"/>
      <c r="C41" s="16"/>
      <c r="D41" s="16"/>
      <c r="E41" s="16">
        <v>3224</v>
      </c>
      <c r="F41" s="59" t="s">
        <v>81</v>
      </c>
      <c r="G41" s="38">
        <v>1664.85</v>
      </c>
      <c r="H41" s="55"/>
      <c r="I41" s="55"/>
      <c r="J41" s="54">
        <v>787.16</v>
      </c>
      <c r="K41" s="54">
        <f t="shared" si="3"/>
        <v>47.2811364387182</v>
      </c>
      <c r="L41" s="54"/>
    </row>
    <row r="42" spans="2:12" x14ac:dyDescent="0.3">
      <c r="B42" s="16"/>
      <c r="C42" s="16"/>
      <c r="D42" s="16"/>
      <c r="E42" s="16">
        <v>3225</v>
      </c>
      <c r="F42" s="59" t="s">
        <v>83</v>
      </c>
      <c r="G42" s="38">
        <v>751.39</v>
      </c>
      <c r="H42" s="55"/>
      <c r="I42" s="55"/>
      <c r="J42" s="54"/>
      <c r="K42" s="54">
        <f t="shared" si="3"/>
        <v>0</v>
      </c>
      <c r="L42" s="54"/>
    </row>
    <row r="43" spans="2:12" x14ac:dyDescent="0.3">
      <c r="B43" s="16"/>
      <c r="C43" s="16"/>
      <c r="D43" s="16"/>
      <c r="E43" s="16">
        <v>3227</v>
      </c>
      <c r="F43" s="59" t="s">
        <v>85</v>
      </c>
      <c r="G43" s="38">
        <v>459.13</v>
      </c>
      <c r="H43" s="55"/>
      <c r="I43" s="55"/>
      <c r="J43" s="54"/>
      <c r="K43" s="54">
        <f t="shared" si="3"/>
        <v>0</v>
      </c>
      <c r="L43" s="54"/>
    </row>
    <row r="44" spans="2:12" x14ac:dyDescent="0.3">
      <c r="B44" s="16"/>
      <c r="C44" s="16"/>
      <c r="D44" s="16">
        <v>323</v>
      </c>
      <c r="E44" s="16"/>
      <c r="F44" s="59" t="s">
        <v>86</v>
      </c>
      <c r="G44" s="38">
        <v>64244.75</v>
      </c>
      <c r="H44" s="55"/>
      <c r="I44" s="55"/>
      <c r="J44" s="38">
        <v>102964.41</v>
      </c>
      <c r="K44" s="54">
        <f t="shared" si="3"/>
        <v>160.26898696002399</v>
      </c>
      <c r="L44" s="54"/>
    </row>
    <row r="45" spans="2:12" x14ac:dyDescent="0.3">
      <c r="B45" s="16"/>
      <c r="C45" s="16"/>
      <c r="D45" s="16"/>
      <c r="E45" s="16">
        <v>3231</v>
      </c>
      <c r="F45" s="59" t="s">
        <v>88</v>
      </c>
      <c r="G45" s="38">
        <v>3535.77</v>
      </c>
      <c r="H45" s="55"/>
      <c r="I45" s="55"/>
      <c r="J45" s="38">
        <v>3654.98</v>
      </c>
      <c r="K45" s="54">
        <f t="shared" si="3"/>
        <v>103.37154283225436</v>
      </c>
      <c r="L45" s="54"/>
    </row>
    <row r="46" spans="2:12" x14ac:dyDescent="0.3">
      <c r="B46" s="16"/>
      <c r="C46" s="16"/>
      <c r="D46" s="16"/>
      <c r="E46" s="16">
        <v>3232</v>
      </c>
      <c r="F46" s="59" t="s">
        <v>90</v>
      </c>
      <c r="G46" s="38">
        <v>3124.92</v>
      </c>
      <c r="H46" s="55"/>
      <c r="I46" s="55"/>
      <c r="J46" s="38">
        <v>4230.01</v>
      </c>
      <c r="K46" s="54">
        <f t="shared" si="3"/>
        <v>135.36378531290401</v>
      </c>
      <c r="L46" s="54"/>
    </row>
    <row r="47" spans="2:12" x14ac:dyDescent="0.3">
      <c r="B47" s="16"/>
      <c r="C47" s="16"/>
      <c r="D47" s="16"/>
      <c r="E47" s="16">
        <v>3233</v>
      </c>
      <c r="F47" s="59" t="s">
        <v>92</v>
      </c>
      <c r="G47" s="38">
        <v>677.4</v>
      </c>
      <c r="H47" s="55"/>
      <c r="I47" s="55"/>
      <c r="J47" s="38">
        <v>2269.91</v>
      </c>
      <c r="K47" s="54">
        <f t="shared" si="3"/>
        <v>335.09152642456451</v>
      </c>
      <c r="L47" s="54"/>
    </row>
    <row r="48" spans="2:12" x14ac:dyDescent="0.3">
      <c r="B48" s="16"/>
      <c r="C48" s="16"/>
      <c r="D48" s="16"/>
      <c r="E48" s="16">
        <v>3234</v>
      </c>
      <c r="F48" s="59" t="s">
        <v>94</v>
      </c>
      <c r="G48" s="38">
        <v>1173.73</v>
      </c>
      <c r="H48" s="55"/>
      <c r="I48" s="55"/>
      <c r="J48" s="38">
        <v>7585.32</v>
      </c>
      <c r="K48" s="54">
        <f t="shared" si="3"/>
        <v>646.25765721247637</v>
      </c>
      <c r="L48" s="54"/>
    </row>
    <row r="49" spans="2:12" x14ac:dyDescent="0.3">
      <c r="B49" s="16"/>
      <c r="C49" s="16"/>
      <c r="D49" s="16"/>
      <c r="E49" s="16">
        <v>3235</v>
      </c>
      <c r="F49" s="59" t="s">
        <v>96</v>
      </c>
      <c r="G49" s="38">
        <v>20321.02</v>
      </c>
      <c r="H49" s="55"/>
      <c r="I49" s="55"/>
      <c r="J49" s="38">
        <v>45254.78</v>
      </c>
      <c r="K49" s="54">
        <f t="shared" si="3"/>
        <v>222.69935268997324</v>
      </c>
      <c r="L49" s="54"/>
    </row>
    <row r="50" spans="2:12" x14ac:dyDescent="0.3">
      <c r="B50" s="16"/>
      <c r="C50" s="16"/>
      <c r="D50" s="16"/>
      <c r="E50" s="16">
        <v>3236</v>
      </c>
      <c r="F50" s="59" t="s">
        <v>98</v>
      </c>
      <c r="G50" s="38">
        <v>889.49</v>
      </c>
      <c r="H50" s="55"/>
      <c r="I50" s="55"/>
      <c r="J50" s="38">
        <v>242</v>
      </c>
      <c r="K50" s="54">
        <f t="shared" si="3"/>
        <v>27.206601535711471</v>
      </c>
      <c r="L50" s="54"/>
    </row>
    <row r="51" spans="2:12" x14ac:dyDescent="0.3">
      <c r="B51" s="16"/>
      <c r="C51" s="16"/>
      <c r="D51" s="16"/>
      <c r="E51" s="16">
        <v>3237</v>
      </c>
      <c r="F51" s="59" t="s">
        <v>100</v>
      </c>
      <c r="G51" s="38">
        <v>9462.15</v>
      </c>
      <c r="H51" s="55"/>
      <c r="I51" s="55"/>
      <c r="J51" s="38">
        <v>15146.35</v>
      </c>
      <c r="K51" s="54">
        <f t="shared" si="3"/>
        <v>160.07302780023568</v>
      </c>
      <c r="L51" s="54"/>
    </row>
    <row r="52" spans="2:12" x14ac:dyDescent="0.3">
      <c r="B52" s="16"/>
      <c r="C52" s="16"/>
      <c r="D52" s="16"/>
      <c r="E52" s="16">
        <v>3238</v>
      </c>
      <c r="F52" s="59" t="s">
        <v>102</v>
      </c>
      <c r="G52" s="38">
        <v>11243.47</v>
      </c>
      <c r="H52" s="55"/>
      <c r="I52" s="55"/>
      <c r="J52" s="38">
        <v>17765.18</v>
      </c>
      <c r="K52" s="54">
        <f t="shared" si="3"/>
        <v>158.0044239011622</v>
      </c>
      <c r="L52" s="54"/>
    </row>
    <row r="53" spans="2:12" x14ac:dyDescent="0.3">
      <c r="B53" s="16"/>
      <c r="C53" s="16"/>
      <c r="D53" s="16"/>
      <c r="E53" s="16">
        <v>3239</v>
      </c>
      <c r="F53" s="59" t="s">
        <v>104</v>
      </c>
      <c r="G53" s="38">
        <v>13816.8</v>
      </c>
      <c r="H53" s="55"/>
      <c r="I53" s="55"/>
      <c r="J53" s="38">
        <v>6815.88</v>
      </c>
      <c r="K53" s="54">
        <f t="shared" si="3"/>
        <v>49.330380406461707</v>
      </c>
      <c r="L53" s="54"/>
    </row>
    <row r="54" spans="2:12" x14ac:dyDescent="0.3">
      <c r="B54" s="16"/>
      <c r="C54" s="16"/>
      <c r="D54" s="16">
        <v>329</v>
      </c>
      <c r="E54" s="16"/>
      <c r="F54" s="59" t="s">
        <v>105</v>
      </c>
      <c r="G54" s="38">
        <v>11825.16</v>
      </c>
      <c r="H54" s="55"/>
      <c r="I54" s="55"/>
      <c r="J54" s="38">
        <v>15689.62</v>
      </c>
      <c r="K54" s="54">
        <f t="shared" si="3"/>
        <v>132.67998065142459</v>
      </c>
      <c r="L54" s="54"/>
    </row>
    <row r="55" spans="2:12" ht="26.4" x14ac:dyDescent="0.3">
      <c r="B55" s="16"/>
      <c r="C55" s="16"/>
      <c r="D55" s="16"/>
      <c r="E55" s="16">
        <v>3291</v>
      </c>
      <c r="F55" s="59" t="s">
        <v>107</v>
      </c>
      <c r="G55" s="38">
        <v>7332.89</v>
      </c>
      <c r="H55" s="55"/>
      <c r="I55" s="55"/>
      <c r="J55" s="38">
        <v>6079.41</v>
      </c>
      <c r="K55" s="54">
        <f t="shared" si="3"/>
        <v>82.906057502567194</v>
      </c>
      <c r="L55" s="54"/>
    </row>
    <row r="56" spans="2:12" x14ac:dyDescent="0.3">
      <c r="B56" s="16"/>
      <c r="C56" s="16"/>
      <c r="D56" s="16"/>
      <c r="E56" s="16">
        <v>3292</v>
      </c>
      <c r="F56" s="59" t="s">
        <v>109</v>
      </c>
      <c r="G56" s="38">
        <v>1482.56</v>
      </c>
      <c r="H56" s="55"/>
      <c r="I56" s="55"/>
      <c r="J56" s="38">
        <v>1455.62</v>
      </c>
      <c r="K56" s="54">
        <f t="shared" si="3"/>
        <v>98.182872868551698</v>
      </c>
      <c r="L56" s="54"/>
    </row>
    <row r="57" spans="2:12" x14ac:dyDescent="0.3">
      <c r="B57" s="16"/>
      <c r="C57" s="16"/>
      <c r="D57" s="16"/>
      <c r="E57" s="16">
        <v>3293</v>
      </c>
      <c r="F57" s="59" t="s">
        <v>111</v>
      </c>
      <c r="G57" s="38">
        <v>2230.1</v>
      </c>
      <c r="H57" s="55"/>
      <c r="I57" s="55"/>
      <c r="J57" s="38">
        <v>2894.32</v>
      </c>
      <c r="K57" s="54">
        <f t="shared" si="3"/>
        <v>129.78431460472626</v>
      </c>
      <c r="L57" s="54"/>
    </row>
    <row r="58" spans="2:12" x14ac:dyDescent="0.3">
      <c r="B58" s="16"/>
      <c r="C58" s="16"/>
      <c r="D58" s="16"/>
      <c r="E58" s="16">
        <v>3294</v>
      </c>
      <c r="F58" s="59" t="s">
        <v>113</v>
      </c>
      <c r="G58" s="38">
        <v>584.20000000000005</v>
      </c>
      <c r="H58" s="55"/>
      <c r="I58" s="55"/>
      <c r="J58" s="54"/>
      <c r="K58" s="54">
        <f t="shared" si="3"/>
        <v>0</v>
      </c>
      <c r="L58" s="54"/>
    </row>
    <row r="59" spans="2:12" x14ac:dyDescent="0.3">
      <c r="B59" s="16"/>
      <c r="C59" s="16"/>
      <c r="D59" s="16"/>
      <c r="E59" s="16">
        <v>3295</v>
      </c>
      <c r="F59" s="59" t="s">
        <v>115</v>
      </c>
      <c r="G59" s="38">
        <v>195.41</v>
      </c>
      <c r="H59" s="55"/>
      <c r="I59" s="55"/>
      <c r="J59" s="54">
        <v>152.96</v>
      </c>
      <c r="K59" s="54">
        <f t="shared" si="3"/>
        <v>78.276444398956045</v>
      </c>
      <c r="L59" s="54"/>
    </row>
    <row r="60" spans="2:12" x14ac:dyDescent="0.3">
      <c r="B60" s="16"/>
      <c r="C60" s="16"/>
      <c r="D60" s="16"/>
      <c r="E60" s="16">
        <v>3296</v>
      </c>
      <c r="F60" s="59" t="s">
        <v>172</v>
      </c>
      <c r="G60" s="38"/>
      <c r="H60" s="55"/>
      <c r="I60" s="55"/>
      <c r="J60" s="54">
        <v>4980.3100000000004</v>
      </c>
      <c r="K60" s="54"/>
      <c r="L60" s="54"/>
    </row>
    <row r="61" spans="2:12" x14ac:dyDescent="0.3">
      <c r="B61" s="16"/>
      <c r="C61" s="16"/>
      <c r="D61" s="16"/>
      <c r="E61" s="16">
        <v>3299</v>
      </c>
      <c r="F61" s="59" t="s">
        <v>105</v>
      </c>
      <c r="G61" s="38"/>
      <c r="H61" s="55"/>
      <c r="I61" s="55"/>
      <c r="J61" s="54">
        <v>127</v>
      </c>
      <c r="K61" s="54"/>
      <c r="L61" s="54"/>
    </row>
    <row r="62" spans="2:12" x14ac:dyDescent="0.3">
      <c r="B62" s="16"/>
      <c r="C62" s="16">
        <v>34</v>
      </c>
      <c r="D62" s="16"/>
      <c r="E62" s="16"/>
      <c r="F62" s="59" t="s">
        <v>117</v>
      </c>
      <c r="G62" s="40">
        <v>159</v>
      </c>
      <c r="H62" s="55">
        <v>1668</v>
      </c>
      <c r="I62" s="55">
        <v>1668</v>
      </c>
      <c r="J62" s="54">
        <v>739.45</v>
      </c>
      <c r="K62" s="54">
        <f t="shared" si="3"/>
        <v>465.0628930817611</v>
      </c>
      <c r="L62" s="54">
        <v>44.33</v>
      </c>
    </row>
    <row r="63" spans="2:12" x14ac:dyDescent="0.3">
      <c r="B63" s="16"/>
      <c r="C63" s="16"/>
      <c r="D63" s="16">
        <v>342</v>
      </c>
      <c r="E63" s="16"/>
      <c r="F63" s="59" t="s">
        <v>118</v>
      </c>
      <c r="G63" s="40">
        <v>142.71</v>
      </c>
      <c r="H63" s="55"/>
      <c r="I63" s="55"/>
      <c r="J63" s="54">
        <v>739.45</v>
      </c>
      <c r="K63" s="54">
        <f t="shared" si="3"/>
        <v>518.14869315394856</v>
      </c>
      <c r="L63" s="54"/>
    </row>
    <row r="64" spans="2:12" ht="34.5" customHeight="1" x14ac:dyDescent="0.3">
      <c r="B64" s="16"/>
      <c r="C64" s="16"/>
      <c r="D64" s="16"/>
      <c r="E64" s="16">
        <v>3423</v>
      </c>
      <c r="F64" s="59" t="s">
        <v>120</v>
      </c>
      <c r="G64" s="38">
        <v>142.71</v>
      </c>
      <c r="H64" s="55"/>
      <c r="I64" s="55"/>
      <c r="J64" s="54">
        <v>739.45</v>
      </c>
      <c r="K64" s="54">
        <f t="shared" si="3"/>
        <v>518.14869315394856</v>
      </c>
      <c r="L64" s="54"/>
    </row>
    <row r="65" spans="2:12" x14ac:dyDescent="0.3">
      <c r="B65" s="16"/>
      <c r="C65" s="16"/>
      <c r="D65" s="16">
        <v>343</v>
      </c>
      <c r="E65" s="16"/>
      <c r="F65" s="59" t="s">
        <v>121</v>
      </c>
      <c r="G65" s="38">
        <v>16.86</v>
      </c>
      <c r="H65" s="55"/>
      <c r="I65" s="55"/>
      <c r="J65" s="54"/>
      <c r="K65" s="54">
        <f t="shared" si="3"/>
        <v>0</v>
      </c>
      <c r="L65" s="54"/>
    </row>
    <row r="66" spans="2:12" x14ac:dyDescent="0.3">
      <c r="B66" s="16"/>
      <c r="C66" s="16"/>
      <c r="D66" s="16"/>
      <c r="E66" s="16">
        <v>3431</v>
      </c>
      <c r="F66" s="59" t="s">
        <v>123</v>
      </c>
      <c r="G66" s="38">
        <v>10.62</v>
      </c>
      <c r="H66" s="55"/>
      <c r="I66" s="55"/>
      <c r="J66" s="54"/>
      <c r="K66" s="54">
        <f t="shared" si="3"/>
        <v>0</v>
      </c>
      <c r="L66" s="54"/>
    </row>
    <row r="67" spans="2:12" x14ac:dyDescent="0.3">
      <c r="B67" s="16"/>
      <c r="C67" s="16"/>
      <c r="D67" s="16"/>
      <c r="E67" s="16">
        <v>3433</v>
      </c>
      <c r="F67" s="59" t="s">
        <v>125</v>
      </c>
      <c r="G67" s="38">
        <v>6.24</v>
      </c>
      <c r="H67" s="55"/>
      <c r="I67" s="55"/>
      <c r="J67" s="54"/>
      <c r="K67" s="54">
        <f t="shared" si="3"/>
        <v>0</v>
      </c>
      <c r="L67" s="54"/>
    </row>
    <row r="68" spans="2:12" ht="26.4" x14ac:dyDescent="0.3">
      <c r="B68" s="16"/>
      <c r="C68" s="16">
        <v>37</v>
      </c>
      <c r="D68" s="16"/>
      <c r="E68" s="16"/>
      <c r="F68" s="59" t="s">
        <v>127</v>
      </c>
      <c r="G68" s="38"/>
      <c r="H68" s="55">
        <v>133</v>
      </c>
      <c r="I68" s="55">
        <v>133</v>
      </c>
      <c r="J68" s="60"/>
      <c r="K68" s="54"/>
      <c r="L68" s="54"/>
    </row>
    <row r="69" spans="2:12" x14ac:dyDescent="0.3">
      <c r="B69" s="16">
        <v>4</v>
      </c>
      <c r="C69" s="16"/>
      <c r="D69" s="16"/>
      <c r="E69" s="16"/>
      <c r="F69" s="56" t="s">
        <v>5</v>
      </c>
      <c r="G69" s="36">
        <v>4161.87</v>
      </c>
      <c r="H69" s="58">
        <v>35186</v>
      </c>
      <c r="I69" s="58">
        <v>35186</v>
      </c>
      <c r="J69" s="57">
        <v>7275.49</v>
      </c>
      <c r="K69" s="54">
        <f t="shared" si="3"/>
        <v>174.81300473104636</v>
      </c>
      <c r="L69" s="54">
        <v>20.68</v>
      </c>
    </row>
    <row r="70" spans="2:12" ht="26.25" customHeight="1" x14ac:dyDescent="0.3">
      <c r="B70" s="16"/>
      <c r="C70" s="16">
        <v>41</v>
      </c>
      <c r="D70" s="16"/>
      <c r="E70" s="16"/>
      <c r="F70" s="59" t="s">
        <v>6</v>
      </c>
      <c r="G70" s="40"/>
      <c r="H70" s="55">
        <v>14000</v>
      </c>
      <c r="I70" s="55">
        <v>14000</v>
      </c>
      <c r="J70" s="54">
        <v>0</v>
      </c>
      <c r="K70" s="54"/>
      <c r="L70" s="54"/>
    </row>
    <row r="71" spans="2:12" ht="21.75" customHeight="1" x14ac:dyDescent="0.3">
      <c r="B71" s="16"/>
      <c r="C71" s="16">
        <v>42</v>
      </c>
      <c r="D71" s="16"/>
      <c r="E71" s="16"/>
      <c r="F71" s="59" t="s">
        <v>130</v>
      </c>
      <c r="G71" s="38">
        <v>4161.87</v>
      </c>
      <c r="H71" s="55">
        <v>21053</v>
      </c>
      <c r="I71" s="55">
        <v>21053</v>
      </c>
      <c r="J71" s="54">
        <v>7275.49</v>
      </c>
      <c r="K71" s="54">
        <f t="shared" si="3"/>
        <v>174.81300473104636</v>
      </c>
      <c r="L71" s="54">
        <v>35.56</v>
      </c>
    </row>
    <row r="72" spans="2:12" x14ac:dyDescent="0.3">
      <c r="B72" s="16"/>
      <c r="C72" s="16"/>
      <c r="D72" s="16">
        <v>422</v>
      </c>
      <c r="E72" s="16"/>
      <c r="F72" s="59" t="s">
        <v>131</v>
      </c>
      <c r="G72" s="40">
        <v>4161.87</v>
      </c>
      <c r="H72" s="55"/>
      <c r="I72" s="55"/>
      <c r="J72" s="54">
        <v>3095</v>
      </c>
      <c r="K72" s="54">
        <f t="shared" si="3"/>
        <v>74.365609689874987</v>
      </c>
      <c r="L72" s="54"/>
    </row>
    <row r="73" spans="2:12" x14ac:dyDescent="0.3">
      <c r="B73" s="16"/>
      <c r="C73" s="16"/>
      <c r="D73" s="16">
        <v>4221</v>
      </c>
      <c r="E73" s="16"/>
      <c r="F73" s="59" t="s">
        <v>133</v>
      </c>
      <c r="G73" s="38">
        <v>3680.13</v>
      </c>
      <c r="H73" s="55"/>
      <c r="I73" s="55"/>
      <c r="J73" s="54">
        <v>3095</v>
      </c>
      <c r="K73" s="54">
        <f t="shared" si="3"/>
        <v>84.10028993540989</v>
      </c>
      <c r="L73" s="54"/>
    </row>
    <row r="74" spans="2:12" x14ac:dyDescent="0.3">
      <c r="B74" s="16"/>
      <c r="C74" s="16"/>
      <c r="D74" s="16">
        <v>4222</v>
      </c>
      <c r="E74" s="16"/>
      <c r="F74" s="59" t="s">
        <v>135</v>
      </c>
      <c r="G74" s="38">
        <v>481.74</v>
      </c>
      <c r="H74" s="55"/>
      <c r="I74" s="55"/>
      <c r="J74" s="54"/>
      <c r="K74" s="54">
        <f t="shared" si="3"/>
        <v>0</v>
      </c>
      <c r="L74" s="54"/>
    </row>
    <row r="75" spans="2:12" x14ac:dyDescent="0.3">
      <c r="B75" s="16"/>
      <c r="C75" s="16"/>
      <c r="D75" s="16">
        <v>4223</v>
      </c>
      <c r="E75" s="16"/>
      <c r="F75" s="104" t="s">
        <v>173</v>
      </c>
      <c r="G75" s="38"/>
      <c r="H75" s="55"/>
      <c r="I75" s="55"/>
      <c r="J75" s="60">
        <v>1711.89</v>
      </c>
      <c r="K75" s="54"/>
      <c r="L75" s="54"/>
    </row>
    <row r="76" spans="2:12" x14ac:dyDescent="0.3">
      <c r="B76" s="16"/>
      <c r="C76" s="16"/>
      <c r="D76" s="16">
        <v>4227</v>
      </c>
      <c r="E76" s="16"/>
      <c r="F76" s="51" t="s">
        <v>174</v>
      </c>
      <c r="G76" s="38"/>
      <c r="H76" s="55"/>
      <c r="I76" s="55"/>
      <c r="J76">
        <v>2468.6</v>
      </c>
      <c r="K76" s="54"/>
      <c r="L76" s="54"/>
    </row>
    <row r="77" spans="2:12" ht="32.25" customHeight="1" x14ac:dyDescent="0.3">
      <c r="B77" s="16"/>
      <c r="C77" s="16">
        <v>45</v>
      </c>
      <c r="D77" s="16"/>
      <c r="E77" s="16"/>
      <c r="F77" s="59" t="s">
        <v>137</v>
      </c>
      <c r="G77" s="38"/>
      <c r="H77" s="55">
        <v>133</v>
      </c>
      <c r="I77" s="55">
        <v>133</v>
      </c>
      <c r="J77" s="60"/>
      <c r="K77" s="54"/>
      <c r="L77" s="54"/>
    </row>
    <row r="78" spans="2:12" x14ac:dyDescent="0.3">
      <c r="G78" s="102"/>
    </row>
  </sheetData>
  <sheetProtection algorithmName="SHA-512" hashValue="nAfhJMAOoGH2xlOGjeeGGldCg1kCrbS64psZJx3AFKefCkDKSFWno3IeKCwJm3qLPGlKICgKANoTXVL6cEJ6Xg==" saltValue="aqiWWQu+V0EfNUPAgVDr1w==" spinCount="100000" sheet="1" objects="1" scenarios="1"/>
  <mergeCells count="12">
    <mergeCell ref="B1:L1"/>
    <mergeCell ref="B2:L2"/>
    <mergeCell ref="B4:L4"/>
    <mergeCell ref="B6:L6"/>
    <mergeCell ref="B22:F22"/>
    <mergeCell ref="B9:F9"/>
    <mergeCell ref="B21:F21"/>
    <mergeCell ref="B8:F8"/>
    <mergeCell ref="B7:L7"/>
    <mergeCell ref="B5:L5"/>
    <mergeCell ref="B20:L20"/>
    <mergeCell ref="B3:L3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B1:K34"/>
  <sheetViews>
    <sheetView zoomScale="80" zoomScaleNormal="80" workbookViewId="0">
      <selection activeCell="C14" sqref="C14"/>
    </sheetView>
  </sheetViews>
  <sheetFormatPr defaultRowHeight="14.4" x14ac:dyDescent="0.3"/>
  <cols>
    <col min="2" max="2" width="37.6640625" customWidth="1"/>
    <col min="3" max="5" width="25.33203125" customWidth="1"/>
    <col min="6" max="6" width="26.88671875" customWidth="1"/>
    <col min="7" max="8" width="15.6640625" customWidth="1"/>
    <col min="9" max="9" width="7.44140625" customWidth="1"/>
  </cols>
  <sheetData>
    <row r="1" spans="2:9" ht="17.399999999999999" x14ac:dyDescent="0.3">
      <c r="B1" s="1"/>
      <c r="C1" s="1"/>
      <c r="D1" s="1"/>
      <c r="E1" s="1"/>
      <c r="F1" s="2"/>
      <c r="G1" s="2"/>
      <c r="H1" s="2"/>
      <c r="I1" s="166"/>
    </row>
    <row r="2" spans="2:9" ht="15.75" customHeight="1" x14ac:dyDescent="0.3">
      <c r="B2" s="158" t="s">
        <v>31</v>
      </c>
      <c r="C2" s="158"/>
      <c r="D2" s="158"/>
      <c r="E2" s="158"/>
      <c r="F2" s="158"/>
      <c r="G2" s="158"/>
      <c r="H2" s="158"/>
      <c r="I2" s="166"/>
    </row>
    <row r="3" spans="2:9" ht="17.399999999999999" x14ac:dyDescent="0.3">
      <c r="B3" s="23"/>
      <c r="C3" s="23"/>
      <c r="D3" s="23"/>
      <c r="E3" s="23"/>
      <c r="F3" s="24"/>
      <c r="G3" s="24"/>
      <c r="H3" s="24"/>
      <c r="I3" s="166"/>
    </row>
    <row r="4" spans="2:9" ht="47.25" customHeight="1" x14ac:dyDescent="0.3">
      <c r="B4" s="18" t="s">
        <v>7</v>
      </c>
      <c r="C4" s="18" t="s">
        <v>166</v>
      </c>
      <c r="D4" s="18" t="s">
        <v>167</v>
      </c>
      <c r="E4" s="18" t="s">
        <v>168</v>
      </c>
      <c r="F4" s="18" t="s">
        <v>169</v>
      </c>
      <c r="G4" s="18" t="s">
        <v>17</v>
      </c>
      <c r="H4" s="18" t="s">
        <v>40</v>
      </c>
      <c r="I4" s="167"/>
    </row>
    <row r="5" spans="2:9" x14ac:dyDescent="0.3">
      <c r="B5" s="18">
        <v>1</v>
      </c>
      <c r="C5" s="19">
        <v>2</v>
      </c>
      <c r="D5" s="19">
        <v>3</v>
      </c>
      <c r="E5" s="19">
        <v>4</v>
      </c>
      <c r="F5" s="19">
        <v>5</v>
      </c>
      <c r="G5" s="19" t="s">
        <v>28</v>
      </c>
      <c r="H5" s="19" t="s">
        <v>29</v>
      </c>
      <c r="I5" s="168"/>
    </row>
    <row r="6" spans="2:9" x14ac:dyDescent="0.3">
      <c r="B6" s="4" t="s">
        <v>37</v>
      </c>
      <c r="C6" s="36">
        <v>315649.86</v>
      </c>
      <c r="D6" s="37">
        <f>D7+D10</f>
        <v>967825</v>
      </c>
      <c r="E6" s="37">
        <f>E7+E10</f>
        <v>967825</v>
      </c>
      <c r="F6" s="36">
        <f>F7+F10</f>
        <v>466960.76</v>
      </c>
      <c r="G6" s="36">
        <f>F6/C6*100</f>
        <v>147.93631145599116</v>
      </c>
      <c r="H6" s="36">
        <f>F6/E6*100</f>
        <v>48.248470539612015</v>
      </c>
      <c r="I6" s="169"/>
    </row>
    <row r="7" spans="2:9" x14ac:dyDescent="0.3">
      <c r="B7" s="4" t="s">
        <v>15</v>
      </c>
      <c r="C7" s="36">
        <v>315649.86</v>
      </c>
      <c r="D7" s="37">
        <f>D8+D9</f>
        <v>900370</v>
      </c>
      <c r="E7" s="37">
        <f>E8+E9</f>
        <v>900370</v>
      </c>
      <c r="F7" s="36">
        <f>F8+F9</f>
        <v>445907.5</v>
      </c>
      <c r="G7" s="36">
        <f t="shared" ref="G7:G8" si="0">F7/C7*100</f>
        <v>141.26649699765431</v>
      </c>
      <c r="H7" s="36">
        <f t="shared" ref="H7:H19" si="1">F7/E7*100</f>
        <v>49.52491753390273</v>
      </c>
      <c r="I7" s="169"/>
    </row>
    <row r="8" spans="2:9" x14ac:dyDescent="0.3">
      <c r="B8" s="13" t="s">
        <v>16</v>
      </c>
      <c r="C8" s="38">
        <v>315649.86</v>
      </c>
      <c r="D8" s="95">
        <v>888325</v>
      </c>
      <c r="E8" s="95">
        <v>888325</v>
      </c>
      <c r="F8" s="38">
        <v>440907.46</v>
      </c>
      <c r="G8" s="36">
        <f t="shared" si="0"/>
        <v>139.68245067493456</v>
      </c>
      <c r="H8" s="36">
        <f t="shared" si="1"/>
        <v>49.633575549489208</v>
      </c>
      <c r="I8" s="169"/>
    </row>
    <row r="9" spans="2:9" x14ac:dyDescent="0.3">
      <c r="B9" s="13" t="s">
        <v>163</v>
      </c>
      <c r="C9" s="38"/>
      <c r="D9" s="39">
        <v>12045</v>
      </c>
      <c r="E9" s="39">
        <v>12045</v>
      </c>
      <c r="F9" s="38">
        <v>5000.04</v>
      </c>
      <c r="G9" s="40"/>
      <c r="H9" s="36">
        <f t="shared" si="1"/>
        <v>41.511332503113323</v>
      </c>
      <c r="I9" s="169"/>
    </row>
    <row r="10" spans="2:9" x14ac:dyDescent="0.3">
      <c r="B10" s="4" t="s">
        <v>51</v>
      </c>
      <c r="C10" s="61"/>
      <c r="D10" s="37">
        <v>67455</v>
      </c>
      <c r="E10" s="37">
        <v>67455</v>
      </c>
      <c r="F10" s="36">
        <v>21053.26</v>
      </c>
      <c r="G10" s="61"/>
      <c r="H10" s="36">
        <f t="shared" si="1"/>
        <v>31.210822029501145</v>
      </c>
      <c r="I10" s="169"/>
    </row>
    <row r="11" spans="2:9" x14ac:dyDescent="0.3">
      <c r="B11" s="14" t="s">
        <v>52</v>
      </c>
      <c r="C11" s="40"/>
      <c r="D11" s="39">
        <v>1327</v>
      </c>
      <c r="E11" s="39">
        <v>1327</v>
      </c>
      <c r="F11" s="38">
        <v>888.73</v>
      </c>
      <c r="G11" s="40"/>
      <c r="H11" s="36">
        <f t="shared" si="1"/>
        <v>66.972871137905059</v>
      </c>
      <c r="I11" s="169"/>
    </row>
    <row r="12" spans="2:9" x14ac:dyDescent="0.3">
      <c r="B12" s="14" t="s">
        <v>164</v>
      </c>
      <c r="C12" s="16"/>
      <c r="D12" s="39">
        <v>66128</v>
      </c>
      <c r="E12" s="39">
        <v>66128</v>
      </c>
      <c r="F12" s="38">
        <v>20164.53</v>
      </c>
      <c r="G12" s="40"/>
      <c r="H12" s="36">
        <f t="shared" si="1"/>
        <v>30.4931798935398</v>
      </c>
      <c r="I12" s="169"/>
    </row>
    <row r="13" spans="2:9" ht="15.75" customHeight="1" x14ac:dyDescent="0.3">
      <c r="B13" s="4" t="s">
        <v>38</v>
      </c>
      <c r="C13" s="36">
        <v>315263.15999999997</v>
      </c>
      <c r="D13" s="37">
        <f>D14+D17</f>
        <v>962873</v>
      </c>
      <c r="E13" s="37">
        <f>E14+E17</f>
        <v>962873</v>
      </c>
      <c r="F13" s="36">
        <v>463635.02</v>
      </c>
      <c r="G13" s="36">
        <f>F13/C13*100</f>
        <v>147.06286011978057</v>
      </c>
      <c r="H13" s="36">
        <f t="shared" si="1"/>
        <v>48.151212049771878</v>
      </c>
      <c r="I13" s="169"/>
    </row>
    <row r="14" spans="2:9" ht="15.75" customHeight="1" x14ac:dyDescent="0.3">
      <c r="B14" s="4" t="s">
        <v>15</v>
      </c>
      <c r="C14" s="36">
        <v>315263.15999999997</v>
      </c>
      <c r="D14" s="37">
        <f>D15+D16</f>
        <v>895418</v>
      </c>
      <c r="E14" s="37">
        <f>E15+E16</f>
        <v>895418</v>
      </c>
      <c r="F14" s="36">
        <v>443470.49</v>
      </c>
      <c r="G14" s="36">
        <f t="shared" ref="G14:G15" si="2">F14/C14*100</f>
        <v>140.66676550472945</v>
      </c>
      <c r="H14" s="36">
        <f t="shared" si="1"/>
        <v>49.52664453919845</v>
      </c>
      <c r="I14" s="169"/>
    </row>
    <row r="15" spans="2:9" x14ac:dyDescent="0.3">
      <c r="B15" s="13" t="s">
        <v>16</v>
      </c>
      <c r="C15" s="38">
        <v>315263.15999999997</v>
      </c>
      <c r="D15" s="95">
        <v>883373</v>
      </c>
      <c r="E15" s="95">
        <v>883373</v>
      </c>
      <c r="F15" s="38">
        <v>438470.45</v>
      </c>
      <c r="G15" s="36">
        <f t="shared" si="2"/>
        <v>139.08077619979449</v>
      </c>
      <c r="H15" s="36">
        <f t="shared" si="1"/>
        <v>49.635935216494055</v>
      </c>
      <c r="I15" s="169"/>
    </row>
    <row r="16" spans="2:9" x14ac:dyDescent="0.3">
      <c r="B16" s="13" t="s">
        <v>163</v>
      </c>
      <c r="C16" s="38"/>
      <c r="D16" s="39">
        <v>12045</v>
      </c>
      <c r="E16" s="39">
        <v>12045</v>
      </c>
      <c r="F16" s="38">
        <v>5000.04</v>
      </c>
      <c r="G16" s="40"/>
      <c r="H16" s="36">
        <f t="shared" si="1"/>
        <v>41.511332503113323</v>
      </c>
      <c r="I16" s="169"/>
    </row>
    <row r="17" spans="2:11" x14ac:dyDescent="0.3">
      <c r="B17" s="4" t="s">
        <v>51</v>
      </c>
      <c r="C17" s="61"/>
      <c r="D17" s="37">
        <v>67455</v>
      </c>
      <c r="E17" s="37">
        <v>67455</v>
      </c>
      <c r="F17" s="36">
        <v>20164.53</v>
      </c>
      <c r="G17" s="61"/>
      <c r="H17" s="36">
        <f t="shared" si="1"/>
        <v>29.893306648877026</v>
      </c>
      <c r="I17" s="169"/>
    </row>
    <row r="18" spans="2:11" x14ac:dyDescent="0.3">
      <c r="B18" s="14" t="s">
        <v>52</v>
      </c>
      <c r="C18" s="40"/>
      <c r="D18" s="39">
        <v>1327</v>
      </c>
      <c r="E18" s="39">
        <v>1327</v>
      </c>
      <c r="F18" s="40"/>
      <c r="G18" s="40"/>
      <c r="H18" s="36">
        <f t="shared" si="1"/>
        <v>0</v>
      </c>
      <c r="I18" s="169"/>
    </row>
    <row r="19" spans="2:11" x14ac:dyDescent="0.3">
      <c r="B19" s="14" t="s">
        <v>164</v>
      </c>
      <c r="C19" s="3"/>
      <c r="D19" s="39">
        <v>66128</v>
      </c>
      <c r="E19" s="39">
        <v>66128</v>
      </c>
      <c r="F19" s="38">
        <v>20164.53</v>
      </c>
      <c r="G19" s="40"/>
      <c r="H19" s="36">
        <f t="shared" si="1"/>
        <v>30.4931798935398</v>
      </c>
    </row>
    <row r="20" spans="2:11" ht="15" customHeight="1" x14ac:dyDescent="0.3"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2:11" x14ac:dyDescent="0.3">
      <c r="B21" s="17"/>
      <c r="C21" s="93"/>
      <c r="D21" s="94"/>
      <c r="E21" s="94"/>
      <c r="F21" s="93"/>
      <c r="G21" s="17"/>
      <c r="H21" s="17"/>
      <c r="I21" s="17"/>
      <c r="J21" s="17"/>
      <c r="K21" s="17"/>
    </row>
    <row r="22" spans="2:11" x14ac:dyDescent="0.3">
      <c r="B22" s="17"/>
      <c r="C22" s="93"/>
      <c r="D22" s="94"/>
      <c r="E22" s="94"/>
      <c r="F22" s="93"/>
      <c r="G22" s="17"/>
      <c r="H22" s="17"/>
      <c r="I22" s="17"/>
      <c r="J22" s="17"/>
      <c r="K22" s="17"/>
    </row>
    <row r="23" spans="2:11" x14ac:dyDescent="0.3">
      <c r="C23" s="92"/>
      <c r="D23" s="95"/>
      <c r="E23" s="95"/>
      <c r="F23" s="92"/>
    </row>
    <row r="24" spans="2:11" x14ac:dyDescent="0.3">
      <c r="E24" s="95"/>
    </row>
    <row r="25" spans="2:11" x14ac:dyDescent="0.3">
      <c r="D25" s="95"/>
      <c r="E25" s="95"/>
      <c r="F25" s="92"/>
    </row>
    <row r="26" spans="2:11" x14ac:dyDescent="0.3">
      <c r="D26" s="95"/>
      <c r="E26" s="95"/>
      <c r="F26" s="92"/>
    </row>
    <row r="27" spans="2:11" x14ac:dyDescent="0.3">
      <c r="E27" s="95"/>
    </row>
    <row r="28" spans="2:11" x14ac:dyDescent="0.3">
      <c r="C28" s="92"/>
      <c r="D28" s="95"/>
      <c r="E28" s="95"/>
      <c r="F28" s="92"/>
    </row>
    <row r="29" spans="2:11" x14ac:dyDescent="0.3">
      <c r="C29" s="92"/>
      <c r="D29" s="95"/>
      <c r="E29" s="95"/>
      <c r="F29" s="92"/>
    </row>
    <row r="30" spans="2:11" x14ac:dyDescent="0.3">
      <c r="C30" s="92"/>
      <c r="D30" s="95"/>
      <c r="E30" s="95"/>
      <c r="F30" s="92"/>
    </row>
    <row r="31" spans="2:11" x14ac:dyDescent="0.3">
      <c r="E31" s="95"/>
    </row>
    <row r="32" spans="2:11" x14ac:dyDescent="0.3">
      <c r="D32" s="95"/>
      <c r="E32" s="95"/>
      <c r="F32" s="92"/>
    </row>
    <row r="33" spans="4:5" x14ac:dyDescent="0.3">
      <c r="D33" s="95"/>
      <c r="E33" s="95"/>
    </row>
    <row r="34" spans="4:5" x14ac:dyDescent="0.3">
      <c r="E34" s="95"/>
    </row>
  </sheetData>
  <sheetProtection algorithmName="SHA-512" hashValue="Y2kFTl2vs8/zrDKuCGhK+qfow/3NsHUJp/qBTk3/iJ4P+UDnB1rMCBsylLgjjMbvm9GML4Ym2OEGCJGN1uU/Xg==" saltValue="e+UpSS1/fQQHudcXABW90Q==" spinCount="100000" sheet="1" objects="1" scenarios="1"/>
  <mergeCells count="3">
    <mergeCell ref="B2:H2"/>
    <mergeCell ref="I1:I3"/>
    <mergeCell ref="I4:I18"/>
  </mergeCells>
  <pageMargins left="0.7" right="0.7" top="0.75" bottom="0.75" header="0.3" footer="0.3"/>
  <pageSetup paperSize="9" scale="6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B1:H12"/>
  <sheetViews>
    <sheetView zoomScale="80" zoomScaleNormal="80" workbookViewId="0">
      <selection activeCell="D24" sqref="D24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1"/>
      <c r="C1" s="1"/>
      <c r="D1" s="1"/>
      <c r="E1" s="1"/>
      <c r="F1" s="2"/>
      <c r="G1" s="2"/>
      <c r="H1" s="2"/>
    </row>
    <row r="2" spans="2:8" ht="15.75" customHeight="1" x14ac:dyDescent="0.3">
      <c r="B2" s="158" t="s">
        <v>32</v>
      </c>
      <c r="C2" s="158"/>
      <c r="D2" s="158"/>
      <c r="E2" s="158"/>
      <c r="F2" s="158"/>
      <c r="G2" s="158"/>
      <c r="H2" s="158"/>
    </row>
    <row r="3" spans="2:8" ht="17.399999999999999" x14ac:dyDescent="0.3">
      <c r="B3" s="23"/>
      <c r="C3" s="23"/>
      <c r="D3" s="23"/>
      <c r="E3" s="23"/>
      <c r="F3" s="24"/>
      <c r="G3" s="24"/>
      <c r="H3" s="24"/>
    </row>
    <row r="4" spans="2:8" ht="39.6" x14ac:dyDescent="0.3">
      <c r="B4" s="18" t="s">
        <v>7</v>
      </c>
      <c r="C4" s="18" t="s">
        <v>166</v>
      </c>
      <c r="D4" s="18" t="s">
        <v>167</v>
      </c>
      <c r="E4" s="18" t="s">
        <v>168</v>
      </c>
      <c r="F4" s="18" t="s">
        <v>169</v>
      </c>
      <c r="G4" s="18" t="s">
        <v>17</v>
      </c>
      <c r="H4" s="18" t="s">
        <v>40</v>
      </c>
    </row>
    <row r="5" spans="2:8" x14ac:dyDescent="0.3">
      <c r="B5" s="19">
        <v>1</v>
      </c>
      <c r="C5" s="19">
        <v>2</v>
      </c>
      <c r="D5" s="19">
        <v>3</v>
      </c>
      <c r="E5" s="19">
        <v>4</v>
      </c>
      <c r="F5" s="19">
        <v>5</v>
      </c>
      <c r="G5" s="19" t="s">
        <v>28</v>
      </c>
      <c r="H5" s="19" t="s">
        <v>29</v>
      </c>
    </row>
    <row r="6" spans="2:8" ht="15.75" customHeight="1" x14ac:dyDescent="0.3">
      <c r="B6" s="4" t="s">
        <v>38</v>
      </c>
      <c r="C6" s="36">
        <v>315263.15999999997</v>
      </c>
      <c r="D6" s="37">
        <v>962873</v>
      </c>
      <c r="E6" s="37">
        <v>962873</v>
      </c>
      <c r="F6" s="36">
        <v>463635.02</v>
      </c>
      <c r="G6" s="36">
        <v>147.06286011978099</v>
      </c>
      <c r="H6" s="36">
        <v>48.1512120497719</v>
      </c>
    </row>
    <row r="7" spans="2:8" x14ac:dyDescent="0.3">
      <c r="B7" s="4" t="s">
        <v>8</v>
      </c>
      <c r="C7" s="38">
        <v>315263.15999999997</v>
      </c>
      <c r="D7" s="39">
        <v>962873</v>
      </c>
      <c r="E7" s="39">
        <v>962873</v>
      </c>
      <c r="F7" s="38">
        <v>463635.02</v>
      </c>
      <c r="G7" s="38">
        <v>147.06286011978099</v>
      </c>
      <c r="H7" s="38">
        <v>48.1512120497719</v>
      </c>
    </row>
    <row r="8" spans="2:8" ht="33.75" customHeight="1" x14ac:dyDescent="0.3">
      <c r="B8" s="14" t="s">
        <v>162</v>
      </c>
      <c r="C8" s="38">
        <v>315263.15999999997</v>
      </c>
      <c r="D8" s="39">
        <v>962873</v>
      </c>
      <c r="E8" s="39">
        <v>962873</v>
      </c>
      <c r="F8" s="38">
        <v>463635.02</v>
      </c>
      <c r="G8" s="38">
        <v>147.06286011978099</v>
      </c>
      <c r="H8" s="38">
        <v>48.1512120497719</v>
      </c>
    </row>
    <row r="10" spans="2:8" x14ac:dyDescent="0.3">
      <c r="B10" s="17"/>
      <c r="C10" s="17"/>
      <c r="D10" s="17"/>
      <c r="E10" s="17"/>
      <c r="F10" s="17"/>
      <c r="G10" s="17"/>
      <c r="H10" s="17"/>
    </row>
    <row r="11" spans="2:8" x14ac:dyDescent="0.3">
      <c r="B11" s="17"/>
      <c r="C11" s="17"/>
      <c r="D11" s="17"/>
      <c r="E11" s="17"/>
      <c r="F11" s="17"/>
      <c r="G11" s="17"/>
      <c r="H11" s="17"/>
    </row>
    <row r="12" spans="2:8" x14ac:dyDescent="0.3">
      <c r="B12" s="17"/>
      <c r="C12" s="17"/>
      <c r="D12" s="17"/>
      <c r="E12" s="17"/>
      <c r="F12" s="17"/>
      <c r="G12" s="17"/>
      <c r="H12" s="17"/>
    </row>
  </sheetData>
  <sheetProtection algorithmName="SHA-512" hashValue="wE/Y8bE6fzVEjarnKbD8m7OHfNpdrtgtAzW/K+l5ln21qPFdgoVaJ9ZAV7irSZA0/BWcXHtkgsYqlpe2ArvVFA==" saltValue="dnWpKXwx2Orl0lhBjmmh8g==" spinCount="100000" sheet="1" objects="1" scenarios="1"/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B1:M16"/>
  <sheetViews>
    <sheetView zoomScale="80" zoomScaleNormal="80" workbookViewId="0">
      <selection activeCell="I28" sqref="I28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  <col min="13" max="13" width="79.88671875" customWidth="1"/>
  </cols>
  <sheetData>
    <row r="1" spans="2:13" ht="18" customHeigh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6"/>
    </row>
    <row r="2" spans="2:13" ht="15.75" customHeight="1" x14ac:dyDescent="0.3">
      <c r="B2" s="158" t="s">
        <v>11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66"/>
    </row>
    <row r="3" spans="2:13" ht="17.399999999999999" x14ac:dyDescent="0.3">
      <c r="B3" s="23"/>
      <c r="C3" s="23"/>
      <c r="D3" s="23"/>
      <c r="E3" s="23"/>
      <c r="F3" s="23"/>
      <c r="G3" s="23"/>
      <c r="H3" s="23"/>
      <c r="I3" s="23"/>
      <c r="J3" s="24"/>
      <c r="K3" s="24"/>
      <c r="L3" s="24"/>
      <c r="M3" s="166"/>
    </row>
    <row r="4" spans="2:13" ht="18" customHeight="1" x14ac:dyDescent="0.3">
      <c r="B4" s="158" t="s">
        <v>43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</row>
    <row r="5" spans="2:13" ht="15.75" customHeight="1" x14ac:dyDescent="0.3">
      <c r="B5" s="158" t="s">
        <v>33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</row>
    <row r="6" spans="2:13" ht="17.399999999999999" x14ac:dyDescent="0.3">
      <c r="B6" s="23"/>
      <c r="C6" s="23"/>
      <c r="D6" s="23"/>
      <c r="E6" s="23"/>
      <c r="F6" s="23"/>
      <c r="G6" s="23"/>
      <c r="H6" s="23"/>
      <c r="I6" s="23"/>
      <c r="J6" s="24"/>
      <c r="K6" s="24"/>
      <c r="L6" s="24"/>
    </row>
    <row r="7" spans="2:13" ht="50.25" customHeight="1" x14ac:dyDescent="0.3">
      <c r="B7" s="162" t="s">
        <v>7</v>
      </c>
      <c r="C7" s="163"/>
      <c r="D7" s="163"/>
      <c r="E7" s="163"/>
      <c r="F7" s="164"/>
      <c r="G7" s="18" t="s">
        <v>166</v>
      </c>
      <c r="H7" s="18" t="s">
        <v>167</v>
      </c>
      <c r="I7" s="18" t="s">
        <v>168</v>
      </c>
      <c r="J7" s="18" t="s">
        <v>169</v>
      </c>
      <c r="K7" s="18" t="s">
        <v>17</v>
      </c>
      <c r="L7" s="18" t="s">
        <v>40</v>
      </c>
      <c r="M7" s="167"/>
    </row>
    <row r="8" spans="2:13" x14ac:dyDescent="0.3">
      <c r="B8" s="162">
        <v>1</v>
      </c>
      <c r="C8" s="163"/>
      <c r="D8" s="163"/>
      <c r="E8" s="163"/>
      <c r="F8" s="164"/>
      <c r="G8" s="20">
        <v>2</v>
      </c>
      <c r="H8" s="20">
        <v>3</v>
      </c>
      <c r="I8" s="20">
        <v>4</v>
      </c>
      <c r="J8" s="20">
        <v>5</v>
      </c>
      <c r="K8" s="20" t="s">
        <v>28</v>
      </c>
      <c r="L8" s="20" t="s">
        <v>29</v>
      </c>
      <c r="M8" s="167"/>
    </row>
    <row r="9" spans="2:13" ht="26.4" x14ac:dyDescent="0.3">
      <c r="B9" s="7">
        <v>5</v>
      </c>
      <c r="C9" s="7"/>
      <c r="D9" s="7"/>
      <c r="E9" s="7"/>
      <c r="F9" s="10" t="s">
        <v>9</v>
      </c>
      <c r="G9" s="36">
        <v>386.7</v>
      </c>
      <c r="H9" s="37">
        <v>4952</v>
      </c>
      <c r="I9" s="37">
        <v>4952</v>
      </c>
      <c r="J9" s="36">
        <v>2437.0100000000002</v>
      </c>
      <c r="K9" s="36">
        <v>630.20687871735197</v>
      </c>
      <c r="L9" s="36">
        <v>49.212641357027501</v>
      </c>
      <c r="M9" s="167"/>
    </row>
    <row r="10" spans="2:13" ht="26.4" x14ac:dyDescent="0.3">
      <c r="B10" s="8"/>
      <c r="C10" s="8">
        <v>54</v>
      </c>
      <c r="D10" s="8"/>
      <c r="E10" s="8"/>
      <c r="F10" s="11" t="s">
        <v>13</v>
      </c>
      <c r="G10" s="38">
        <v>386.7</v>
      </c>
      <c r="H10" s="39">
        <v>4952</v>
      </c>
      <c r="I10" s="39">
        <v>4952</v>
      </c>
      <c r="J10" s="38">
        <v>2437.0100000000002</v>
      </c>
      <c r="K10" s="38">
        <v>630.20687871735197</v>
      </c>
      <c r="L10" s="38">
        <v>49.212641357027501</v>
      </c>
      <c r="M10" s="167"/>
    </row>
    <row r="11" spans="2:13" ht="52.8" x14ac:dyDescent="0.3">
      <c r="B11" s="8"/>
      <c r="C11" s="8"/>
      <c r="D11" s="8">
        <v>544</v>
      </c>
      <c r="E11" s="15"/>
      <c r="F11" s="51" t="s">
        <v>138</v>
      </c>
      <c r="G11" s="38">
        <v>386.7</v>
      </c>
      <c r="H11" s="38"/>
      <c r="I11" s="38"/>
      <c r="J11" s="38">
        <v>2437.0100000000002</v>
      </c>
      <c r="K11" s="38">
        <v>630.20687871735197</v>
      </c>
      <c r="L11" s="38"/>
      <c r="M11" s="167"/>
    </row>
    <row r="12" spans="2:13" ht="52.8" x14ac:dyDescent="0.3">
      <c r="B12" s="8"/>
      <c r="C12" s="8"/>
      <c r="D12" s="8"/>
      <c r="E12" s="15">
        <v>5445</v>
      </c>
      <c r="F12" s="51" t="s">
        <v>139</v>
      </c>
      <c r="G12" s="38">
        <v>386.7</v>
      </c>
      <c r="H12" s="38"/>
      <c r="I12" s="38"/>
      <c r="J12" s="38">
        <v>2437.0100000000002</v>
      </c>
      <c r="K12" s="38">
        <v>630.20687871735197</v>
      </c>
      <c r="L12" s="38"/>
      <c r="M12" s="167"/>
    </row>
    <row r="14" spans="2:13" x14ac:dyDescent="0.3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2:13" x14ac:dyDescent="0.3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2:13" x14ac:dyDescent="0.3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</sheetData>
  <sheetProtection algorithmName="SHA-512" hashValue="etor8bQhMXabjIYWeZ78LUTTBUAIrYKiKhtWoNhXsgJcCckoJ+UXech7HjoKkSD2IA5myo3E7xeh3Uhs67zpzQ==" saltValue="vD+QG8gRdV1MmNDGyinlDQ==" spinCount="100000" sheet="1" objects="1" scenarios="1"/>
  <mergeCells count="7">
    <mergeCell ref="M1:M3"/>
    <mergeCell ref="M7:M12"/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fitToPage="1"/>
  </sheetPr>
  <dimension ref="B1:I10"/>
  <sheetViews>
    <sheetView zoomScale="80" zoomScaleNormal="80" workbookViewId="0">
      <selection activeCell="E6" sqref="E6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  <col min="9" max="9" width="71.44140625" customWidth="1"/>
  </cols>
  <sheetData>
    <row r="1" spans="2:9" ht="17.399999999999999" x14ac:dyDescent="0.3">
      <c r="B1" s="1"/>
      <c r="C1" s="1"/>
      <c r="D1" s="1"/>
      <c r="E1" s="1"/>
      <c r="F1" s="2"/>
      <c r="G1" s="2"/>
      <c r="H1" s="2"/>
      <c r="I1" s="166"/>
    </row>
    <row r="2" spans="2:9" ht="15.75" customHeight="1" x14ac:dyDescent="0.3">
      <c r="B2" s="158" t="s">
        <v>34</v>
      </c>
      <c r="C2" s="158"/>
      <c r="D2" s="158"/>
      <c r="E2" s="158"/>
      <c r="F2" s="158"/>
      <c r="G2" s="158"/>
      <c r="H2" s="158"/>
      <c r="I2" s="166"/>
    </row>
    <row r="3" spans="2:9" ht="17.399999999999999" x14ac:dyDescent="0.3">
      <c r="B3" s="23"/>
      <c r="C3" s="23"/>
      <c r="D3" s="23"/>
      <c r="E3" s="23"/>
      <c r="F3" s="24"/>
      <c r="G3" s="24"/>
      <c r="H3" s="24"/>
      <c r="I3" s="166"/>
    </row>
    <row r="4" spans="2:9" ht="39.6" x14ac:dyDescent="0.3">
      <c r="B4" s="18" t="s">
        <v>7</v>
      </c>
      <c r="C4" s="18" t="s">
        <v>166</v>
      </c>
      <c r="D4" s="18" t="s">
        <v>167</v>
      </c>
      <c r="E4" s="18" t="s">
        <v>168</v>
      </c>
      <c r="F4" s="18" t="s">
        <v>169</v>
      </c>
      <c r="G4" s="18" t="s">
        <v>17</v>
      </c>
      <c r="H4" s="18" t="s">
        <v>40</v>
      </c>
      <c r="I4" s="167"/>
    </row>
    <row r="5" spans="2:9" x14ac:dyDescent="0.3">
      <c r="B5" s="18">
        <v>1</v>
      </c>
      <c r="C5" s="18">
        <v>2</v>
      </c>
      <c r="D5" s="18">
        <v>3</v>
      </c>
      <c r="E5" s="18">
        <v>4</v>
      </c>
      <c r="F5" s="18">
        <v>5</v>
      </c>
      <c r="G5" s="18" t="s">
        <v>28</v>
      </c>
      <c r="H5" s="18" t="s">
        <v>29</v>
      </c>
      <c r="I5" s="167"/>
    </row>
    <row r="6" spans="2:9" ht="15.75" customHeight="1" x14ac:dyDescent="0.3">
      <c r="B6" s="4" t="s">
        <v>36</v>
      </c>
      <c r="C6" s="65">
        <v>386.7</v>
      </c>
      <c r="D6" s="64">
        <v>4952</v>
      </c>
      <c r="E6" s="64">
        <v>4952</v>
      </c>
      <c r="F6" s="65">
        <v>2437.0100000000002</v>
      </c>
      <c r="G6" s="65">
        <v>630.20687871735197</v>
      </c>
      <c r="H6" s="65">
        <v>49.212641357027501</v>
      </c>
      <c r="I6" s="167"/>
    </row>
    <row r="7" spans="2:9" ht="15.75" customHeight="1" x14ac:dyDescent="0.3">
      <c r="B7" s="4" t="s">
        <v>15</v>
      </c>
      <c r="C7" s="36">
        <v>386.7</v>
      </c>
      <c r="D7" s="37">
        <v>4952</v>
      </c>
      <c r="E7" s="37">
        <v>4952</v>
      </c>
      <c r="F7" s="36">
        <v>2437.0100000000002</v>
      </c>
      <c r="G7" s="36">
        <v>630.20687871735197</v>
      </c>
      <c r="H7" s="36">
        <v>49.212641357027501</v>
      </c>
      <c r="I7" s="167"/>
    </row>
    <row r="8" spans="2:9" x14ac:dyDescent="0.3">
      <c r="B8" s="13" t="s">
        <v>16</v>
      </c>
      <c r="C8" s="38">
        <v>386.7</v>
      </c>
      <c r="D8" s="39">
        <v>4952</v>
      </c>
      <c r="E8" s="39">
        <v>4952</v>
      </c>
      <c r="F8" s="38">
        <v>2437.0100000000002</v>
      </c>
      <c r="G8" s="38">
        <v>630.20687871735197</v>
      </c>
      <c r="H8" s="38">
        <v>49.212641357027501</v>
      </c>
      <c r="I8" s="167"/>
    </row>
    <row r="9" spans="2:9" x14ac:dyDescent="0.3">
      <c r="E9" s="62"/>
      <c r="F9" s="63"/>
      <c r="G9" s="63"/>
      <c r="H9" s="63"/>
    </row>
    <row r="10" spans="2:9" x14ac:dyDescent="0.3">
      <c r="B10" s="22"/>
      <c r="C10" s="22"/>
      <c r="D10" s="22"/>
      <c r="E10" s="22"/>
      <c r="F10" s="22"/>
      <c r="G10" s="22"/>
      <c r="H10" s="22"/>
    </row>
  </sheetData>
  <sheetProtection algorithmName="SHA-512" hashValue="mN3BeKiZe47duADB1TFisR7DGEX7MYZsmis9t00pG7t5BYit9SUvl5r3zn+e60tSSvwaSBiBq4MRUco4HixSOw==" saltValue="PLmJfrlnCXKPecTesk4rXA==" spinCount="100000" sheet="1" objects="1" scenarios="1"/>
  <mergeCells count="3">
    <mergeCell ref="B2:H2"/>
    <mergeCell ref="I1:I3"/>
    <mergeCell ref="I4:I8"/>
  </mergeCells>
  <pageMargins left="0.7" right="0.7" top="0.75" bottom="0.75" header="0.3" footer="0.3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fitToPage="1"/>
  </sheetPr>
  <dimension ref="A2:M83"/>
  <sheetViews>
    <sheetView topLeftCell="A71" zoomScale="80" zoomScaleNormal="80" workbookViewId="0">
      <selection activeCell="H8" sqref="H8"/>
    </sheetView>
  </sheetViews>
  <sheetFormatPr defaultRowHeight="14.4" x14ac:dyDescent="0.3"/>
  <cols>
    <col min="2" max="2" width="0.109375" customWidth="1"/>
    <col min="3" max="3" width="8.44140625" hidden="1" customWidth="1"/>
    <col min="4" max="4" width="25.44140625" customWidth="1"/>
    <col min="5" max="5" width="39" customWidth="1"/>
    <col min="6" max="8" width="24.33203125" customWidth="1"/>
    <col min="9" max="9" width="15.6640625" customWidth="1"/>
    <col min="10" max="10" width="1.88671875" customWidth="1"/>
    <col min="13" max="13" width="9.88671875" bestFit="1" customWidth="1"/>
  </cols>
  <sheetData>
    <row r="2" spans="1:10" ht="15.6" x14ac:dyDescent="0.3">
      <c r="B2" s="158" t="s">
        <v>10</v>
      </c>
      <c r="C2" s="158"/>
      <c r="D2" s="158"/>
      <c r="E2" s="158"/>
      <c r="F2" s="158"/>
      <c r="G2" s="158"/>
      <c r="H2" s="158"/>
      <c r="I2" s="158"/>
    </row>
    <row r="3" spans="1:10" ht="17.399999999999999" x14ac:dyDescent="0.3">
      <c r="B3" s="23"/>
      <c r="C3" s="23"/>
      <c r="D3" s="23"/>
      <c r="E3" s="23"/>
      <c r="F3" s="23"/>
      <c r="G3" s="23"/>
      <c r="H3" s="23"/>
      <c r="I3" s="24"/>
    </row>
    <row r="4" spans="1:10" ht="15.6" x14ac:dyDescent="0.3">
      <c r="B4" s="171" t="s">
        <v>45</v>
      </c>
      <c r="C4" s="171"/>
      <c r="D4" s="171"/>
      <c r="E4" s="171"/>
      <c r="F4" s="171"/>
      <c r="G4" s="171"/>
      <c r="H4" s="171"/>
      <c r="I4" s="171"/>
    </row>
    <row r="5" spans="1:10" ht="18" thickBot="1" x14ac:dyDescent="0.35">
      <c r="B5" s="23"/>
      <c r="C5" s="23"/>
      <c r="D5" s="23"/>
      <c r="E5" s="23"/>
      <c r="F5" s="23"/>
      <c r="G5" s="23"/>
      <c r="H5" s="23"/>
      <c r="I5" s="24"/>
    </row>
    <row r="6" spans="1:10" ht="39.6" x14ac:dyDescent="0.3">
      <c r="B6" s="172" t="s">
        <v>7</v>
      </c>
      <c r="C6" s="173"/>
      <c r="D6" s="173"/>
      <c r="E6" s="174"/>
      <c r="F6" s="78" t="s">
        <v>175</v>
      </c>
      <c r="G6" s="78" t="s">
        <v>176</v>
      </c>
      <c r="H6" s="78" t="s">
        <v>177</v>
      </c>
      <c r="I6" s="79" t="s">
        <v>142</v>
      </c>
    </row>
    <row r="7" spans="1:10" x14ac:dyDescent="0.3">
      <c r="A7" s="21"/>
      <c r="B7" s="175">
        <v>1</v>
      </c>
      <c r="C7" s="160"/>
      <c r="D7" s="160"/>
      <c r="E7" s="161"/>
      <c r="F7" s="19">
        <v>2</v>
      </c>
      <c r="G7" s="19">
        <v>3</v>
      </c>
      <c r="H7" s="19">
        <v>4</v>
      </c>
      <c r="I7" s="80" t="s">
        <v>35</v>
      </c>
    </row>
    <row r="8" spans="1:10" ht="26.4" x14ac:dyDescent="0.3">
      <c r="B8" s="176" t="s">
        <v>140</v>
      </c>
      <c r="C8" s="177"/>
      <c r="D8" s="177"/>
      <c r="E8" s="66" t="s">
        <v>141</v>
      </c>
      <c r="F8" s="64">
        <v>967825</v>
      </c>
      <c r="G8" s="64">
        <v>967825</v>
      </c>
      <c r="H8" s="65">
        <v>466072.03</v>
      </c>
      <c r="I8" s="65">
        <v>48.156642988143503</v>
      </c>
    </row>
    <row r="9" spans="1:10" x14ac:dyDescent="0.3">
      <c r="B9" s="89"/>
      <c r="D9" s="75" t="s">
        <v>154</v>
      </c>
      <c r="E9" s="51" t="s">
        <v>146</v>
      </c>
      <c r="F9" s="39">
        <v>888325</v>
      </c>
      <c r="G9" s="39">
        <v>888325</v>
      </c>
      <c r="H9" s="38">
        <v>440907.46</v>
      </c>
      <c r="I9" s="38">
        <v>49.633575549489201</v>
      </c>
    </row>
    <row r="10" spans="1:10" x14ac:dyDescent="0.3">
      <c r="B10" s="89"/>
      <c r="D10" s="75" t="s">
        <v>160</v>
      </c>
      <c r="E10" s="51" t="s">
        <v>150</v>
      </c>
      <c r="F10" s="39">
        <v>12045</v>
      </c>
      <c r="G10" s="39">
        <v>12045</v>
      </c>
      <c r="H10" s="38">
        <v>5000.04</v>
      </c>
      <c r="I10" s="38">
        <v>41.511332503113302</v>
      </c>
    </row>
    <row r="11" spans="1:10" x14ac:dyDescent="0.3">
      <c r="B11" s="89"/>
      <c r="D11" s="75" t="s">
        <v>155</v>
      </c>
      <c r="E11" s="51" t="s">
        <v>147</v>
      </c>
      <c r="F11" s="39">
        <v>1327</v>
      </c>
      <c r="G11" s="39">
        <v>1327</v>
      </c>
      <c r="H11" s="38"/>
      <c r="I11" s="38"/>
    </row>
    <row r="12" spans="1:10" ht="15" thickBot="1" x14ac:dyDescent="0.35">
      <c r="B12" s="90"/>
      <c r="C12" s="91"/>
      <c r="D12" s="96" t="s">
        <v>161</v>
      </c>
      <c r="E12" s="97" t="s">
        <v>151</v>
      </c>
      <c r="F12" s="39">
        <v>66128</v>
      </c>
      <c r="G12" s="39">
        <v>66128</v>
      </c>
      <c r="H12" s="38">
        <v>20164.53</v>
      </c>
      <c r="I12" s="38">
        <v>30.4931798935398</v>
      </c>
    </row>
    <row r="13" spans="1:10" ht="30" customHeight="1" x14ac:dyDescent="0.3">
      <c r="B13" s="81" t="s">
        <v>60</v>
      </c>
      <c r="C13" s="70"/>
      <c r="D13" s="72">
        <v>31</v>
      </c>
      <c r="E13" s="105" t="s">
        <v>143</v>
      </c>
      <c r="F13" s="64">
        <v>967825</v>
      </c>
      <c r="G13" s="64">
        <v>967825</v>
      </c>
      <c r="H13" s="65">
        <v>466072.03</v>
      </c>
      <c r="I13" s="65">
        <v>48.156642988143503</v>
      </c>
      <c r="J13" s="170"/>
    </row>
    <row r="14" spans="1:10" ht="30" customHeight="1" x14ac:dyDescent="0.3">
      <c r="B14" s="82" t="s">
        <v>152</v>
      </c>
      <c r="C14" s="71" t="s">
        <v>152</v>
      </c>
      <c r="D14" s="73" t="s">
        <v>152</v>
      </c>
      <c r="E14" s="106" t="s">
        <v>144</v>
      </c>
      <c r="F14" s="64">
        <v>967825</v>
      </c>
      <c r="G14" s="64">
        <v>967825</v>
      </c>
      <c r="H14" s="65">
        <v>466072.03</v>
      </c>
      <c r="I14" s="65">
        <v>48.156642988143503</v>
      </c>
      <c r="J14" s="170"/>
    </row>
    <row r="15" spans="1:10" ht="30" customHeight="1" x14ac:dyDescent="0.3">
      <c r="B15" s="83" t="s">
        <v>153</v>
      </c>
      <c r="C15" s="45" t="s">
        <v>153</v>
      </c>
      <c r="D15" s="74" t="s">
        <v>153</v>
      </c>
      <c r="E15" s="107" t="s">
        <v>145</v>
      </c>
      <c r="F15" s="64">
        <v>872976</v>
      </c>
      <c r="G15" s="64">
        <v>872976</v>
      </c>
      <c r="H15" s="65">
        <v>433766.46</v>
      </c>
      <c r="I15" s="65">
        <v>49.688245724968397</v>
      </c>
      <c r="J15" s="170"/>
    </row>
    <row r="16" spans="1:10" ht="30" customHeight="1" x14ac:dyDescent="0.3">
      <c r="B16" s="84" t="s">
        <v>154</v>
      </c>
      <c r="C16" s="46" t="s">
        <v>154</v>
      </c>
      <c r="D16" s="75" t="s">
        <v>154</v>
      </c>
      <c r="E16" s="51" t="s">
        <v>146</v>
      </c>
      <c r="F16" s="67">
        <v>871649</v>
      </c>
      <c r="G16" s="67">
        <v>871649</v>
      </c>
      <c r="H16" s="68">
        <v>433766.46</v>
      </c>
      <c r="I16" s="68">
        <v>49.763891199324497</v>
      </c>
      <c r="J16" s="170"/>
    </row>
    <row r="17" spans="2:13" ht="30" customHeight="1" x14ac:dyDescent="0.3">
      <c r="B17" s="85" t="s">
        <v>60</v>
      </c>
      <c r="C17" s="47" t="s">
        <v>60</v>
      </c>
      <c r="D17" s="76" t="s">
        <v>60</v>
      </c>
      <c r="E17" s="51" t="s">
        <v>4</v>
      </c>
      <c r="F17" s="67">
        <v>611516</v>
      </c>
      <c r="G17" s="67">
        <v>611516</v>
      </c>
      <c r="H17" s="68">
        <v>283185.8</v>
      </c>
      <c r="I17" s="68">
        <v>46.308812851994098</v>
      </c>
      <c r="J17" s="170"/>
    </row>
    <row r="18" spans="2:13" ht="30" customHeight="1" x14ac:dyDescent="0.3">
      <c r="B18" s="86" t="s">
        <v>61</v>
      </c>
      <c r="C18" s="48" t="s">
        <v>61</v>
      </c>
      <c r="D18" s="77" t="s">
        <v>61</v>
      </c>
      <c r="E18" s="51" t="s">
        <v>25</v>
      </c>
      <c r="F18" s="40"/>
      <c r="G18" s="40"/>
      <c r="H18" s="38">
        <v>235606.54</v>
      </c>
      <c r="I18" s="40"/>
      <c r="J18" s="170"/>
    </row>
    <row r="19" spans="2:13" ht="30" customHeight="1" x14ac:dyDescent="0.3">
      <c r="B19" s="86" t="s">
        <v>62</v>
      </c>
      <c r="C19" s="48" t="s">
        <v>62</v>
      </c>
      <c r="D19" s="77" t="s">
        <v>62</v>
      </c>
      <c r="E19" s="51" t="s">
        <v>63</v>
      </c>
      <c r="F19" s="40"/>
      <c r="G19" s="40"/>
      <c r="H19" s="38">
        <v>1216.1600000000001</v>
      </c>
      <c r="I19" s="40"/>
      <c r="J19" s="170"/>
    </row>
    <row r="20" spans="2:13" ht="30" customHeight="1" x14ac:dyDescent="0.3">
      <c r="B20" s="86" t="s">
        <v>65</v>
      </c>
      <c r="C20" s="48" t="s">
        <v>65</v>
      </c>
      <c r="D20" s="77" t="s">
        <v>65</v>
      </c>
      <c r="E20" s="51" t="s">
        <v>64</v>
      </c>
      <c r="F20" s="40"/>
      <c r="G20" s="40"/>
      <c r="H20" s="38">
        <v>7275</v>
      </c>
      <c r="I20" s="40"/>
      <c r="J20" s="170"/>
    </row>
    <row r="21" spans="2:13" ht="30" customHeight="1" x14ac:dyDescent="0.3">
      <c r="B21" s="86" t="s">
        <v>67</v>
      </c>
      <c r="C21" s="48" t="s">
        <v>67</v>
      </c>
      <c r="D21" s="77" t="s">
        <v>67</v>
      </c>
      <c r="E21" s="51" t="s">
        <v>68</v>
      </c>
      <c r="F21" s="40"/>
      <c r="G21" s="40"/>
      <c r="H21" s="38">
        <v>39088.1</v>
      </c>
      <c r="I21" s="40"/>
      <c r="J21" s="170"/>
    </row>
    <row r="22" spans="2:13" ht="30" customHeight="1" x14ac:dyDescent="0.3">
      <c r="B22" s="85" t="s">
        <v>69</v>
      </c>
      <c r="C22" s="47" t="s">
        <v>69</v>
      </c>
      <c r="D22" s="76" t="s">
        <v>69</v>
      </c>
      <c r="E22" s="51" t="s">
        <v>12</v>
      </c>
      <c r="F22" s="67">
        <v>236548</v>
      </c>
      <c r="G22" s="67">
        <v>236548</v>
      </c>
      <c r="H22" s="68">
        <v>143305.17000000001</v>
      </c>
      <c r="I22" s="68">
        <v>60.581856536516902</v>
      </c>
      <c r="J22" s="170"/>
    </row>
    <row r="23" spans="2:13" ht="30" customHeight="1" x14ac:dyDescent="0.3">
      <c r="B23" s="86" t="s">
        <v>70</v>
      </c>
      <c r="C23" s="48" t="s">
        <v>70</v>
      </c>
      <c r="D23" s="77" t="s">
        <v>70</v>
      </c>
      <c r="E23" s="51" t="s">
        <v>27</v>
      </c>
      <c r="F23" s="40"/>
      <c r="G23" s="40"/>
      <c r="H23" s="38">
        <v>13073.19</v>
      </c>
      <c r="I23" s="40"/>
      <c r="J23" s="170"/>
    </row>
    <row r="24" spans="2:13" ht="30" customHeight="1" x14ac:dyDescent="0.3">
      <c r="B24" s="86" t="s">
        <v>71</v>
      </c>
      <c r="C24" s="48" t="s">
        <v>71</v>
      </c>
      <c r="D24" s="77" t="s">
        <v>71</v>
      </c>
      <c r="E24" s="51" t="s">
        <v>72</v>
      </c>
      <c r="F24" s="40"/>
      <c r="G24" s="40"/>
      <c r="H24" s="38">
        <v>3707.75</v>
      </c>
      <c r="I24" s="40"/>
      <c r="J24" s="170"/>
    </row>
    <row r="25" spans="2:13" ht="52.8" x14ac:dyDescent="0.3">
      <c r="B25" s="86" t="s">
        <v>73</v>
      </c>
      <c r="C25" s="48" t="s">
        <v>73</v>
      </c>
      <c r="D25" s="77" t="s">
        <v>73</v>
      </c>
      <c r="E25" s="51" t="s">
        <v>74</v>
      </c>
      <c r="F25" s="40"/>
      <c r="G25" s="40"/>
      <c r="H25" s="38">
        <v>4650.72</v>
      </c>
      <c r="I25" s="40"/>
    </row>
    <row r="26" spans="2:13" ht="52.8" x14ac:dyDescent="0.3">
      <c r="B26" s="86" t="s">
        <v>76</v>
      </c>
      <c r="C26" s="48" t="s">
        <v>76</v>
      </c>
      <c r="D26" s="77" t="s">
        <v>76</v>
      </c>
      <c r="E26" s="51" t="s">
        <v>77</v>
      </c>
      <c r="F26" s="40"/>
      <c r="G26" s="40"/>
      <c r="H26" s="38">
        <v>2640.59</v>
      </c>
      <c r="I26" s="40"/>
    </row>
    <row r="27" spans="2:13" ht="52.8" x14ac:dyDescent="0.3">
      <c r="B27" s="86" t="s">
        <v>78</v>
      </c>
      <c r="C27" s="48" t="s">
        <v>78</v>
      </c>
      <c r="D27" s="77" t="s">
        <v>78</v>
      </c>
      <c r="E27" s="51" t="s">
        <v>79</v>
      </c>
      <c r="F27" s="40"/>
      <c r="G27" s="40"/>
      <c r="H27" s="38">
        <v>4176.2700000000004</v>
      </c>
      <c r="I27" s="40"/>
      <c r="M27" s="92"/>
    </row>
    <row r="28" spans="2:13" ht="52.8" x14ac:dyDescent="0.3">
      <c r="B28" s="86" t="s">
        <v>80</v>
      </c>
      <c r="C28" s="48" t="s">
        <v>80</v>
      </c>
      <c r="D28" s="77" t="s">
        <v>80</v>
      </c>
      <c r="E28" s="51" t="s">
        <v>81</v>
      </c>
      <c r="F28" s="40"/>
      <c r="G28" s="40"/>
      <c r="H28" s="38">
        <v>787.16</v>
      </c>
      <c r="I28" s="40"/>
    </row>
    <row r="29" spans="2:13" ht="52.8" x14ac:dyDescent="0.3">
      <c r="B29" s="86" t="s">
        <v>82</v>
      </c>
      <c r="C29" s="48" t="s">
        <v>82</v>
      </c>
      <c r="D29" s="77" t="s">
        <v>87</v>
      </c>
      <c r="E29" s="51" t="s">
        <v>182</v>
      </c>
      <c r="F29" s="40"/>
      <c r="G29" s="40"/>
      <c r="H29" s="38">
        <v>3654.98</v>
      </c>
      <c r="I29" s="40"/>
    </row>
    <row r="30" spans="2:13" ht="52.8" x14ac:dyDescent="0.3">
      <c r="B30" s="86" t="s">
        <v>84</v>
      </c>
      <c r="C30" s="48" t="s">
        <v>84</v>
      </c>
      <c r="D30" s="77" t="s">
        <v>89</v>
      </c>
      <c r="E30" s="51" t="s">
        <v>183</v>
      </c>
      <c r="F30" s="40"/>
      <c r="G30" s="40"/>
      <c r="H30" s="38">
        <v>3719.03</v>
      </c>
      <c r="I30" s="40"/>
    </row>
    <row r="31" spans="2:13" ht="52.8" x14ac:dyDescent="0.3">
      <c r="B31" s="86" t="s">
        <v>87</v>
      </c>
      <c r="C31" s="48" t="s">
        <v>87</v>
      </c>
      <c r="D31" s="77" t="s">
        <v>91</v>
      </c>
      <c r="E31" s="51" t="s">
        <v>92</v>
      </c>
      <c r="F31" s="40"/>
      <c r="G31" s="40"/>
      <c r="H31" s="38">
        <v>2269.91</v>
      </c>
      <c r="I31" s="40"/>
    </row>
    <row r="32" spans="2:13" ht="52.8" x14ac:dyDescent="0.3">
      <c r="B32" s="86" t="s">
        <v>89</v>
      </c>
      <c r="C32" s="48" t="s">
        <v>89</v>
      </c>
      <c r="D32" s="77" t="s">
        <v>93</v>
      </c>
      <c r="E32" s="51" t="s">
        <v>94</v>
      </c>
      <c r="F32" s="40"/>
      <c r="G32" s="40"/>
      <c r="H32" s="38">
        <v>7585.32</v>
      </c>
      <c r="I32" s="40"/>
    </row>
    <row r="33" spans="2:9" ht="52.8" x14ac:dyDescent="0.3">
      <c r="B33" s="86" t="s">
        <v>91</v>
      </c>
      <c r="C33" s="48" t="s">
        <v>91</v>
      </c>
      <c r="D33" s="77" t="s">
        <v>95</v>
      </c>
      <c r="E33" s="51" t="s">
        <v>96</v>
      </c>
      <c r="F33" s="40"/>
      <c r="G33" s="40"/>
      <c r="H33" s="38">
        <v>43320.78</v>
      </c>
      <c r="I33" s="40"/>
    </row>
    <row r="34" spans="2:9" ht="52.8" x14ac:dyDescent="0.3">
      <c r="B34" s="86" t="s">
        <v>93</v>
      </c>
      <c r="C34" s="48" t="s">
        <v>93</v>
      </c>
      <c r="D34" s="77" t="s">
        <v>97</v>
      </c>
      <c r="E34" s="51" t="s">
        <v>98</v>
      </c>
      <c r="F34" s="40"/>
      <c r="G34" s="40"/>
      <c r="H34" s="38">
        <v>242</v>
      </c>
      <c r="I34" s="40"/>
    </row>
    <row r="35" spans="2:9" ht="52.8" x14ac:dyDescent="0.3">
      <c r="B35" s="86" t="s">
        <v>95</v>
      </c>
      <c r="C35" s="48" t="s">
        <v>95</v>
      </c>
      <c r="D35" s="77" t="s">
        <v>99</v>
      </c>
      <c r="E35" s="51" t="s">
        <v>100</v>
      </c>
      <c r="F35" s="40"/>
      <c r="G35" s="40"/>
      <c r="H35" s="38">
        <v>15146.35</v>
      </c>
      <c r="I35" s="40"/>
    </row>
    <row r="36" spans="2:9" ht="52.8" x14ac:dyDescent="0.3">
      <c r="B36" s="86" t="s">
        <v>97</v>
      </c>
      <c r="C36" s="48" t="s">
        <v>97</v>
      </c>
      <c r="D36" s="77" t="s">
        <v>101</v>
      </c>
      <c r="E36" s="51" t="s">
        <v>102</v>
      </c>
      <c r="F36" s="40"/>
      <c r="G36" s="40"/>
      <c r="H36" s="38">
        <v>17765.18</v>
      </c>
      <c r="I36" s="40"/>
    </row>
    <row r="37" spans="2:9" ht="52.8" x14ac:dyDescent="0.3">
      <c r="B37" s="86" t="s">
        <v>99</v>
      </c>
      <c r="C37" s="48" t="s">
        <v>99</v>
      </c>
      <c r="D37" s="77" t="s">
        <v>103</v>
      </c>
      <c r="E37" s="51" t="s">
        <v>104</v>
      </c>
      <c r="F37" s="40"/>
      <c r="G37" s="40"/>
      <c r="H37" s="38">
        <v>6645.75</v>
      </c>
      <c r="I37" s="40"/>
    </row>
    <row r="38" spans="2:9" ht="52.8" x14ac:dyDescent="0.3">
      <c r="B38" s="86" t="s">
        <v>101</v>
      </c>
      <c r="C38" s="48" t="s">
        <v>101</v>
      </c>
      <c r="D38" s="77" t="s">
        <v>106</v>
      </c>
      <c r="E38" s="51" t="s">
        <v>107</v>
      </c>
      <c r="F38" s="40"/>
      <c r="G38" s="40"/>
      <c r="H38" s="38">
        <v>6079.41</v>
      </c>
      <c r="I38" s="40"/>
    </row>
    <row r="39" spans="2:9" ht="52.8" x14ac:dyDescent="0.3">
      <c r="B39" s="86" t="s">
        <v>103</v>
      </c>
      <c r="C39" s="48" t="s">
        <v>103</v>
      </c>
      <c r="D39" s="77" t="s">
        <v>108</v>
      </c>
      <c r="E39" s="51" t="s">
        <v>109</v>
      </c>
      <c r="F39" s="40"/>
      <c r="G39" s="40"/>
      <c r="H39" s="38">
        <v>106.19</v>
      </c>
      <c r="I39" s="40"/>
    </row>
    <row r="40" spans="2:9" ht="52.8" x14ac:dyDescent="0.3">
      <c r="B40" s="86" t="s">
        <v>106</v>
      </c>
      <c r="C40" s="48" t="s">
        <v>106</v>
      </c>
      <c r="D40" s="77" t="s">
        <v>110</v>
      </c>
      <c r="E40" s="51" t="s">
        <v>111</v>
      </c>
      <c r="F40" s="40"/>
      <c r="G40" s="40"/>
      <c r="H40" s="38">
        <v>2474.3200000000002</v>
      </c>
      <c r="I40" s="40"/>
    </row>
    <row r="41" spans="2:9" ht="52.8" x14ac:dyDescent="0.3">
      <c r="B41" s="86" t="s">
        <v>108</v>
      </c>
      <c r="C41" s="48" t="s">
        <v>108</v>
      </c>
      <c r="D41" s="77" t="s">
        <v>114</v>
      </c>
      <c r="E41" s="51" t="s">
        <v>115</v>
      </c>
      <c r="F41" s="40"/>
      <c r="G41" s="40"/>
      <c r="H41" s="38">
        <v>152.96</v>
      </c>
      <c r="I41" s="40"/>
    </row>
    <row r="42" spans="2:9" ht="52.8" x14ac:dyDescent="0.3">
      <c r="B42" s="86" t="s">
        <v>110</v>
      </c>
      <c r="C42" s="48" t="s">
        <v>110</v>
      </c>
      <c r="D42" s="77" t="s">
        <v>178</v>
      </c>
      <c r="E42" s="51" t="s">
        <v>184</v>
      </c>
      <c r="F42" s="40"/>
      <c r="G42" s="40"/>
      <c r="H42" s="38">
        <v>4980.3100000000004</v>
      </c>
      <c r="I42" s="40"/>
    </row>
    <row r="43" spans="2:9" ht="52.8" x14ac:dyDescent="0.3">
      <c r="B43" s="86" t="s">
        <v>112</v>
      </c>
      <c r="C43" s="48" t="s">
        <v>112</v>
      </c>
      <c r="D43" s="77" t="s">
        <v>179</v>
      </c>
      <c r="E43" s="51" t="s">
        <v>105</v>
      </c>
      <c r="F43" s="40"/>
      <c r="G43" s="40"/>
      <c r="H43" s="38">
        <v>127</v>
      </c>
      <c r="I43" s="40"/>
    </row>
    <row r="44" spans="2:9" ht="52.8" x14ac:dyDescent="0.3">
      <c r="B44" s="86" t="s">
        <v>114</v>
      </c>
      <c r="C44" s="48" t="s">
        <v>114</v>
      </c>
      <c r="D44" s="76" t="s">
        <v>116</v>
      </c>
      <c r="E44" s="51" t="s">
        <v>117</v>
      </c>
      <c r="F44" s="67">
        <v>266</v>
      </c>
      <c r="G44" s="67">
        <v>266</v>
      </c>
      <c r="H44" s="69"/>
      <c r="I44" s="69"/>
    </row>
    <row r="45" spans="2:9" ht="26.4" x14ac:dyDescent="0.3">
      <c r="B45" s="86"/>
      <c r="C45" s="48"/>
      <c r="D45" s="76" t="s">
        <v>126</v>
      </c>
      <c r="E45" s="51" t="s">
        <v>127</v>
      </c>
      <c r="F45" s="67">
        <v>133</v>
      </c>
      <c r="G45" s="67">
        <v>133</v>
      </c>
      <c r="H45" s="69"/>
      <c r="I45" s="69"/>
    </row>
    <row r="46" spans="2:9" ht="26.4" x14ac:dyDescent="0.3">
      <c r="B46" s="86"/>
      <c r="C46" s="48"/>
      <c r="D46" s="76" t="s">
        <v>128</v>
      </c>
      <c r="E46" s="51" t="s">
        <v>6</v>
      </c>
      <c r="F46" s="67">
        <v>14000</v>
      </c>
      <c r="G46" s="67">
        <v>14000</v>
      </c>
      <c r="H46" s="69"/>
      <c r="I46" s="69"/>
    </row>
    <row r="47" spans="2:9" ht="26.4" x14ac:dyDescent="0.3">
      <c r="B47" s="85" t="s">
        <v>116</v>
      </c>
      <c r="C47" s="47" t="s">
        <v>116</v>
      </c>
      <c r="D47" s="76" t="s">
        <v>129</v>
      </c>
      <c r="E47" s="51" t="s">
        <v>130</v>
      </c>
      <c r="F47" s="67">
        <v>9053</v>
      </c>
      <c r="G47" s="67">
        <v>9053</v>
      </c>
      <c r="H47" s="68">
        <v>7275.49</v>
      </c>
      <c r="I47" s="68">
        <v>80.365514194189799</v>
      </c>
    </row>
    <row r="48" spans="2:9" ht="52.8" x14ac:dyDescent="0.3">
      <c r="B48" s="86" t="s">
        <v>122</v>
      </c>
      <c r="C48" s="48" t="s">
        <v>122</v>
      </c>
      <c r="D48" s="77" t="s">
        <v>132</v>
      </c>
      <c r="E48" s="51" t="s">
        <v>133</v>
      </c>
      <c r="F48" s="40"/>
      <c r="G48" s="40"/>
      <c r="H48" s="38">
        <v>3095</v>
      </c>
      <c r="I48" s="40"/>
    </row>
    <row r="49" spans="2:9" ht="52.8" x14ac:dyDescent="0.3">
      <c r="B49" s="86" t="s">
        <v>124</v>
      </c>
      <c r="C49" s="48" t="s">
        <v>124</v>
      </c>
      <c r="D49" s="77" t="s">
        <v>180</v>
      </c>
      <c r="E49" s="51" t="s">
        <v>173</v>
      </c>
      <c r="F49" s="40"/>
      <c r="G49" s="40"/>
      <c r="H49" s="38">
        <v>1711.89</v>
      </c>
      <c r="I49" s="40"/>
    </row>
    <row r="50" spans="2:9" ht="26.4" x14ac:dyDescent="0.3">
      <c r="B50" s="85" t="s">
        <v>126</v>
      </c>
      <c r="C50" s="47" t="s">
        <v>126</v>
      </c>
      <c r="D50" s="77" t="s">
        <v>181</v>
      </c>
      <c r="E50" s="51" t="s">
        <v>174</v>
      </c>
      <c r="F50" s="40"/>
      <c r="G50" s="40"/>
      <c r="H50" s="38">
        <v>2468.6</v>
      </c>
      <c r="I50" s="40"/>
    </row>
    <row r="51" spans="2:9" ht="26.4" x14ac:dyDescent="0.3">
      <c r="B51" s="85" t="s">
        <v>128</v>
      </c>
      <c r="C51" s="47" t="s">
        <v>128</v>
      </c>
      <c r="D51" s="76" t="s">
        <v>136</v>
      </c>
      <c r="E51" s="51" t="s">
        <v>137</v>
      </c>
      <c r="F51" s="67">
        <v>133</v>
      </c>
      <c r="G51" s="67">
        <v>133</v>
      </c>
      <c r="H51" s="69"/>
      <c r="I51" s="69"/>
    </row>
    <row r="52" spans="2:9" ht="26.4" x14ac:dyDescent="0.3">
      <c r="B52" s="85" t="s">
        <v>129</v>
      </c>
      <c r="C52" s="47" t="s">
        <v>129</v>
      </c>
      <c r="D52" s="75" t="s">
        <v>155</v>
      </c>
      <c r="E52" s="51" t="s">
        <v>147</v>
      </c>
      <c r="F52" s="67">
        <v>1327</v>
      </c>
      <c r="G52" s="67">
        <v>1327</v>
      </c>
      <c r="H52" s="69"/>
      <c r="I52" s="69"/>
    </row>
    <row r="53" spans="2:9" ht="52.8" x14ac:dyDescent="0.3">
      <c r="B53" s="86" t="s">
        <v>132</v>
      </c>
      <c r="C53" s="48" t="s">
        <v>132</v>
      </c>
      <c r="D53" s="76" t="s">
        <v>69</v>
      </c>
      <c r="E53" s="51" t="s">
        <v>12</v>
      </c>
      <c r="F53" s="67">
        <v>1327</v>
      </c>
      <c r="G53" s="67">
        <v>1327</v>
      </c>
      <c r="H53" s="69"/>
      <c r="I53" s="69"/>
    </row>
    <row r="54" spans="2:9" ht="52.8" x14ac:dyDescent="0.3">
      <c r="B54" s="86" t="s">
        <v>134</v>
      </c>
      <c r="C54" s="48" t="s">
        <v>134</v>
      </c>
      <c r="D54" s="74" t="s">
        <v>156</v>
      </c>
      <c r="E54" s="50" t="s">
        <v>148</v>
      </c>
      <c r="F54" s="64">
        <v>16676</v>
      </c>
      <c r="G54" s="64">
        <v>16676</v>
      </c>
      <c r="H54" s="65">
        <v>7141</v>
      </c>
      <c r="I54" s="65">
        <v>42.822019668985398</v>
      </c>
    </row>
    <row r="55" spans="2:9" x14ac:dyDescent="0.3">
      <c r="B55" s="86"/>
      <c r="C55" s="48"/>
      <c r="D55" s="75" t="s">
        <v>154</v>
      </c>
      <c r="E55" s="51" t="s">
        <v>146</v>
      </c>
      <c r="F55" s="67">
        <v>16676</v>
      </c>
      <c r="G55" s="67">
        <v>16676</v>
      </c>
      <c r="H55" s="68">
        <v>7141</v>
      </c>
      <c r="I55" s="68">
        <v>42.822019668985398</v>
      </c>
    </row>
    <row r="56" spans="2:9" x14ac:dyDescent="0.3">
      <c r="B56" s="86"/>
      <c r="C56" s="48"/>
      <c r="D56" s="76" t="s">
        <v>69</v>
      </c>
      <c r="E56" s="51" t="s">
        <v>12</v>
      </c>
      <c r="F56" s="67">
        <v>10322</v>
      </c>
      <c r="G56" s="67">
        <v>10322</v>
      </c>
      <c r="H56" s="68">
        <v>3964.54</v>
      </c>
      <c r="I56" s="68">
        <v>38.408641736097699</v>
      </c>
    </row>
    <row r="57" spans="2:9" ht="26.4" x14ac:dyDescent="0.3">
      <c r="B57" s="85" t="s">
        <v>136</v>
      </c>
      <c r="C57" s="47" t="s">
        <v>136</v>
      </c>
      <c r="D57" s="77" t="s">
        <v>89</v>
      </c>
      <c r="E57" s="51" t="s">
        <v>183</v>
      </c>
      <c r="F57" s="40"/>
      <c r="G57" s="40"/>
      <c r="H57" s="38">
        <v>510.98</v>
      </c>
      <c r="I57" s="40"/>
    </row>
    <row r="58" spans="2:9" ht="26.4" x14ac:dyDescent="0.3">
      <c r="B58" s="84" t="s">
        <v>155</v>
      </c>
      <c r="C58" s="46" t="s">
        <v>155</v>
      </c>
      <c r="D58" s="77" t="s">
        <v>95</v>
      </c>
      <c r="E58" s="51" t="s">
        <v>96</v>
      </c>
      <c r="F58" s="40"/>
      <c r="G58" s="40"/>
      <c r="H58" s="38">
        <v>1934</v>
      </c>
      <c r="I58" s="40"/>
    </row>
    <row r="59" spans="2:9" ht="26.4" x14ac:dyDescent="0.3">
      <c r="B59" s="85" t="s">
        <v>69</v>
      </c>
      <c r="C59" s="47" t="s">
        <v>69</v>
      </c>
      <c r="D59" s="77" t="s">
        <v>103</v>
      </c>
      <c r="E59" s="51" t="s">
        <v>104</v>
      </c>
      <c r="F59" s="40"/>
      <c r="G59" s="40"/>
      <c r="H59" s="38">
        <v>170.13</v>
      </c>
      <c r="I59" s="40"/>
    </row>
    <row r="60" spans="2:9" ht="92.4" x14ac:dyDescent="0.3">
      <c r="B60" s="83" t="s">
        <v>156</v>
      </c>
      <c r="C60" s="45" t="s">
        <v>156</v>
      </c>
      <c r="D60" s="77" t="s">
        <v>108</v>
      </c>
      <c r="E60" s="51" t="s">
        <v>109</v>
      </c>
      <c r="F60" s="40"/>
      <c r="G60" s="40"/>
      <c r="H60" s="38">
        <v>1349.43</v>
      </c>
      <c r="I60" s="40"/>
    </row>
    <row r="61" spans="2:9" ht="26.4" x14ac:dyDescent="0.3">
      <c r="B61" s="84" t="s">
        <v>154</v>
      </c>
      <c r="C61" s="46" t="s">
        <v>154</v>
      </c>
      <c r="D61" s="76" t="s">
        <v>116</v>
      </c>
      <c r="E61" s="51" t="s">
        <v>117</v>
      </c>
      <c r="F61" s="67">
        <v>1402</v>
      </c>
      <c r="G61" s="67">
        <v>1402</v>
      </c>
      <c r="H61" s="68">
        <v>739.45</v>
      </c>
      <c r="I61" s="68">
        <v>52.7425106990014</v>
      </c>
    </row>
    <row r="62" spans="2:9" ht="39.6" x14ac:dyDescent="0.3">
      <c r="B62" s="85" t="s">
        <v>69</v>
      </c>
      <c r="C62" s="47" t="s">
        <v>69</v>
      </c>
      <c r="D62" s="77" t="s">
        <v>119</v>
      </c>
      <c r="E62" s="51" t="s">
        <v>120</v>
      </c>
      <c r="F62" s="40"/>
      <c r="G62" s="40"/>
      <c r="H62" s="38">
        <v>739.45</v>
      </c>
      <c r="I62" s="40"/>
    </row>
    <row r="63" spans="2:9" ht="52.8" x14ac:dyDescent="0.3">
      <c r="B63" s="86" t="s">
        <v>89</v>
      </c>
      <c r="C63" s="48" t="s">
        <v>89</v>
      </c>
      <c r="D63" s="76" t="s">
        <v>157</v>
      </c>
      <c r="E63" s="51" t="s">
        <v>13</v>
      </c>
      <c r="F63" s="67">
        <v>4952</v>
      </c>
      <c r="G63" s="67">
        <v>4952</v>
      </c>
      <c r="H63" s="68">
        <v>2437.0100000000002</v>
      </c>
      <c r="I63" s="68">
        <v>49.212641357027501</v>
      </c>
    </row>
    <row r="64" spans="2:9" ht="52.8" x14ac:dyDescent="0.3">
      <c r="B64" s="86" t="s">
        <v>95</v>
      </c>
      <c r="C64" s="48" t="s">
        <v>95</v>
      </c>
      <c r="D64" s="77" t="s">
        <v>158</v>
      </c>
      <c r="E64" s="51" t="s">
        <v>139</v>
      </c>
      <c r="F64" s="40"/>
      <c r="G64" s="40"/>
      <c r="H64" s="38">
        <v>2437.0100000000002</v>
      </c>
      <c r="I64" s="40"/>
    </row>
    <row r="65" spans="2:9" ht="92.4" x14ac:dyDescent="0.3">
      <c r="B65" s="86" t="s">
        <v>103</v>
      </c>
      <c r="C65" s="48" t="s">
        <v>103</v>
      </c>
      <c r="D65" s="74" t="s">
        <v>159</v>
      </c>
      <c r="E65" s="50" t="s">
        <v>149</v>
      </c>
      <c r="F65" s="64">
        <v>78173</v>
      </c>
      <c r="G65" s="64">
        <v>78173</v>
      </c>
      <c r="H65" s="65">
        <v>25164.57</v>
      </c>
      <c r="I65" s="65">
        <v>32.190871528532902</v>
      </c>
    </row>
    <row r="66" spans="2:9" ht="52.8" x14ac:dyDescent="0.3">
      <c r="B66" s="86" t="s">
        <v>108</v>
      </c>
      <c r="C66" s="48" t="s">
        <v>108</v>
      </c>
      <c r="D66" s="75" t="s">
        <v>160</v>
      </c>
      <c r="E66" s="51" t="s">
        <v>150</v>
      </c>
      <c r="F66" s="67">
        <v>12045</v>
      </c>
      <c r="G66" s="67">
        <v>12045</v>
      </c>
      <c r="H66" s="68">
        <v>5000.04</v>
      </c>
      <c r="I66" s="68">
        <v>41.511332503113302</v>
      </c>
    </row>
    <row r="67" spans="2:9" ht="26.4" x14ac:dyDescent="0.3">
      <c r="B67" s="85" t="s">
        <v>116</v>
      </c>
      <c r="C67" s="47" t="s">
        <v>116</v>
      </c>
      <c r="D67" s="76" t="s">
        <v>60</v>
      </c>
      <c r="E67" s="51" t="s">
        <v>4</v>
      </c>
      <c r="F67" s="67">
        <v>3878</v>
      </c>
      <c r="G67" s="67">
        <v>3878</v>
      </c>
      <c r="H67" s="68">
        <v>2591.0300000000002</v>
      </c>
      <c r="I67" s="68">
        <v>66.813563692625095</v>
      </c>
    </row>
    <row r="68" spans="2:9" ht="52.8" x14ac:dyDescent="0.3">
      <c r="B68" s="86" t="s">
        <v>119</v>
      </c>
      <c r="C68" s="48" t="s">
        <v>119</v>
      </c>
      <c r="D68" s="77" t="s">
        <v>61</v>
      </c>
      <c r="E68" s="51" t="s">
        <v>25</v>
      </c>
      <c r="F68" s="40"/>
      <c r="G68" s="40"/>
      <c r="H68" s="38">
        <v>2224.06</v>
      </c>
      <c r="I68" s="40"/>
    </row>
    <row r="69" spans="2:9" ht="26.4" x14ac:dyDescent="0.3">
      <c r="B69" s="85" t="s">
        <v>157</v>
      </c>
      <c r="C69" s="47" t="s">
        <v>157</v>
      </c>
      <c r="D69" s="77" t="s">
        <v>67</v>
      </c>
      <c r="E69" s="51" t="s">
        <v>68</v>
      </c>
      <c r="F69" s="40"/>
      <c r="G69" s="40"/>
      <c r="H69" s="38">
        <v>366.97</v>
      </c>
      <c r="I69" s="40"/>
    </row>
    <row r="70" spans="2:9" ht="52.8" x14ac:dyDescent="0.3">
      <c r="B70" s="86" t="s">
        <v>158</v>
      </c>
      <c r="C70" s="48" t="s">
        <v>158</v>
      </c>
      <c r="D70" s="76" t="s">
        <v>69</v>
      </c>
      <c r="E70" s="51" t="s">
        <v>12</v>
      </c>
      <c r="F70" s="67">
        <v>6367</v>
      </c>
      <c r="G70" s="67">
        <v>6367</v>
      </c>
      <c r="H70" s="68">
        <v>2409.0100000000002</v>
      </c>
      <c r="I70" s="68">
        <v>37.835872467410098</v>
      </c>
    </row>
    <row r="71" spans="2:9" ht="92.4" x14ac:dyDescent="0.3">
      <c r="B71" s="83" t="s">
        <v>159</v>
      </c>
      <c r="C71" s="45" t="s">
        <v>159</v>
      </c>
      <c r="D71" s="77" t="s">
        <v>70</v>
      </c>
      <c r="E71" s="51" t="s">
        <v>27</v>
      </c>
      <c r="F71" s="40"/>
      <c r="G71" s="40"/>
      <c r="H71" s="38">
        <v>348.23</v>
      </c>
      <c r="I71" s="40"/>
    </row>
    <row r="72" spans="2:9" ht="26.4" x14ac:dyDescent="0.3">
      <c r="B72" s="84" t="s">
        <v>160</v>
      </c>
      <c r="C72" s="46" t="s">
        <v>160</v>
      </c>
      <c r="D72" s="77" t="s">
        <v>73</v>
      </c>
      <c r="E72" s="51" t="s">
        <v>74</v>
      </c>
      <c r="F72" s="40"/>
      <c r="G72" s="40"/>
      <c r="H72" s="38">
        <v>1976.78</v>
      </c>
      <c r="I72" s="40"/>
    </row>
    <row r="73" spans="2:9" ht="26.4" x14ac:dyDescent="0.3">
      <c r="B73" s="85" t="s">
        <v>60</v>
      </c>
      <c r="C73" s="47" t="s">
        <v>60</v>
      </c>
      <c r="D73" s="77" t="s">
        <v>110</v>
      </c>
      <c r="E73" s="51" t="s">
        <v>111</v>
      </c>
      <c r="F73" s="40"/>
      <c r="G73" s="40"/>
      <c r="H73" s="38">
        <v>84</v>
      </c>
      <c r="I73" s="40"/>
    </row>
    <row r="74" spans="2:9" ht="26.4" x14ac:dyDescent="0.3">
      <c r="B74" s="85" t="s">
        <v>69</v>
      </c>
      <c r="C74" s="47" t="s">
        <v>69</v>
      </c>
      <c r="D74" s="76" t="s">
        <v>129</v>
      </c>
      <c r="E74" s="51" t="s">
        <v>130</v>
      </c>
      <c r="F74" s="67">
        <v>1800</v>
      </c>
      <c r="G74" s="67">
        <v>1800</v>
      </c>
      <c r="H74" s="69"/>
      <c r="I74" s="69"/>
    </row>
    <row r="75" spans="2:9" ht="26.4" x14ac:dyDescent="0.3">
      <c r="B75" s="85" t="s">
        <v>128</v>
      </c>
      <c r="C75" s="47" t="s">
        <v>128</v>
      </c>
      <c r="D75" s="75" t="s">
        <v>161</v>
      </c>
      <c r="E75" s="51" t="s">
        <v>151</v>
      </c>
      <c r="F75" s="67">
        <v>66128</v>
      </c>
      <c r="G75" s="67">
        <v>66128</v>
      </c>
      <c r="H75" s="68">
        <v>20164.53</v>
      </c>
      <c r="I75" s="68">
        <v>30.4931798935398</v>
      </c>
    </row>
    <row r="76" spans="2:9" ht="26.4" x14ac:dyDescent="0.3">
      <c r="B76" s="85" t="s">
        <v>129</v>
      </c>
      <c r="C76" s="47" t="s">
        <v>129</v>
      </c>
      <c r="D76" s="76" t="s">
        <v>60</v>
      </c>
      <c r="E76" s="51" t="s">
        <v>4</v>
      </c>
      <c r="F76" s="67">
        <v>19623</v>
      </c>
      <c r="G76" s="67">
        <v>19623</v>
      </c>
      <c r="H76" s="68">
        <v>10364.14</v>
      </c>
      <c r="I76" s="68">
        <v>52.816287010141203</v>
      </c>
    </row>
    <row r="77" spans="2:9" ht="39.6" x14ac:dyDescent="0.3">
      <c r="B77" s="84" t="s">
        <v>161</v>
      </c>
      <c r="C77" s="46" t="s">
        <v>161</v>
      </c>
      <c r="D77" s="77" t="s">
        <v>61</v>
      </c>
      <c r="E77" s="51" t="s">
        <v>25</v>
      </c>
      <c r="F77" s="40"/>
      <c r="G77" s="40"/>
      <c r="H77" s="38">
        <v>8896.25</v>
      </c>
      <c r="I77" s="40"/>
    </row>
    <row r="78" spans="2:9" ht="26.4" x14ac:dyDescent="0.3">
      <c r="B78" s="85" t="s">
        <v>60</v>
      </c>
      <c r="C78" s="47" t="s">
        <v>60</v>
      </c>
      <c r="D78" s="77" t="s">
        <v>67</v>
      </c>
      <c r="E78" s="51" t="s">
        <v>68</v>
      </c>
      <c r="F78" s="40"/>
      <c r="G78" s="40"/>
      <c r="H78" s="38">
        <v>1467.89</v>
      </c>
      <c r="I78" s="40"/>
    </row>
    <row r="79" spans="2:9" ht="26.4" x14ac:dyDescent="0.3">
      <c r="B79" s="85" t="s">
        <v>69</v>
      </c>
      <c r="C79" s="47" t="s">
        <v>69</v>
      </c>
      <c r="D79" s="76" t="s">
        <v>69</v>
      </c>
      <c r="E79" s="51" t="s">
        <v>12</v>
      </c>
      <c r="F79" s="67">
        <v>36305</v>
      </c>
      <c r="G79" s="67">
        <v>36305</v>
      </c>
      <c r="H79" s="68">
        <v>9800.39</v>
      </c>
      <c r="I79" s="68">
        <v>26.9946012945875</v>
      </c>
    </row>
    <row r="80" spans="2:9" ht="26.4" x14ac:dyDescent="0.3">
      <c r="B80" s="85" t="s">
        <v>128</v>
      </c>
      <c r="C80" s="47" t="s">
        <v>128</v>
      </c>
      <c r="D80" s="77" t="s">
        <v>70</v>
      </c>
      <c r="E80" s="51" t="s">
        <v>27</v>
      </c>
      <c r="F80" s="40"/>
      <c r="G80" s="40"/>
      <c r="H80" s="38">
        <v>1557.29</v>
      </c>
      <c r="I80" s="40"/>
    </row>
    <row r="81" spans="2:9" ht="27" thickBot="1" x14ac:dyDescent="0.35">
      <c r="B81" s="87" t="s">
        <v>129</v>
      </c>
      <c r="C81" s="88" t="s">
        <v>129</v>
      </c>
      <c r="D81" s="77" t="s">
        <v>73</v>
      </c>
      <c r="E81" s="51" t="s">
        <v>74</v>
      </c>
      <c r="F81" s="40"/>
      <c r="G81" s="40"/>
      <c r="H81" s="38">
        <v>7907.1</v>
      </c>
      <c r="I81" s="40"/>
    </row>
    <row r="82" spans="2:9" x14ac:dyDescent="0.3">
      <c r="D82" s="77" t="s">
        <v>110</v>
      </c>
      <c r="E82" s="51" t="s">
        <v>111</v>
      </c>
      <c r="F82" s="40"/>
      <c r="G82" s="40"/>
      <c r="H82" s="38">
        <v>336</v>
      </c>
      <c r="I82" s="40"/>
    </row>
    <row r="83" spans="2:9" ht="26.4" x14ac:dyDescent="0.3">
      <c r="D83" s="76" t="s">
        <v>129</v>
      </c>
      <c r="E83" s="51" t="s">
        <v>130</v>
      </c>
      <c r="F83" s="67">
        <v>10200</v>
      </c>
      <c r="G83" s="67">
        <v>10200</v>
      </c>
      <c r="H83" s="69"/>
      <c r="I83" s="69"/>
    </row>
  </sheetData>
  <sheetProtection algorithmName="SHA-512" hashValue="co/KsnGZFP+KKf+nWerN/d/97Z9D4ZmuOMLWp97v9pAeuU1Vj+BB8uiXow7d6AcLibhzWQYgXfDA69HRTROMcA==" saltValue="jPOuiAb9tGLGWdNrFuGIFg==" spinCount="100000" sheet="1" objects="1" scenarios="1"/>
  <mergeCells count="6">
    <mergeCell ref="J13:J24"/>
    <mergeCell ref="B2:I2"/>
    <mergeCell ref="B4:I4"/>
    <mergeCell ref="B6:E6"/>
    <mergeCell ref="B7:E7"/>
    <mergeCell ref="B8:D8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Petra Tovernić Jakičić</cp:lastModifiedBy>
  <cp:lastPrinted>2025-07-18T12:08:38Z</cp:lastPrinted>
  <dcterms:created xsi:type="dcterms:W3CDTF">2022-08-12T12:51:27Z</dcterms:created>
  <dcterms:modified xsi:type="dcterms:W3CDTF">2026-02-13T09:34:22Z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